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autoCompressPictures="0"/>
  <bookViews>
    <workbookView xWindow="0" yWindow="0" windowWidth="37880" windowHeight="19560" tabRatio="792"/>
  </bookViews>
  <sheets>
    <sheet name="PERSOONSGEGEVENS" sheetId="20" r:id="rId1"/>
    <sheet name="GEWICHT" sheetId="33" r:id="rId2"/>
    <sheet name="BEWEGEN SPORT" sheetId="36" r:id="rId3"/>
    <sheet name="GRAFIEK" sheetId="32" r:id="rId4"/>
    <sheet name="GEWICHTKAART" sheetId="35" r:id="rId5"/>
    <sheet name="ANAMNESE" sheetId="21" r:id="rId6"/>
    <sheet name="NOTITIES" sheetId="23" r:id="rId7"/>
    <sheet name="EVALUATIEFORMULIER" sheetId="27" r:id="rId8"/>
    <sheet name="FAKTUUR" sheetId="24" r:id="rId9"/>
    <sheet name="RAPPORT" sheetId="31" r:id="rId10"/>
    <sheet name="X" sheetId="28" r:id="rId11"/>
  </sheets>
  <definedNames>
    <definedName name="_xlnm.Print_Area" localSheetId="8">FAKTUUR!$A$1:$I$52</definedName>
    <definedName name="_xlnm.Print_Area" localSheetId="4">GEWICHTKAART!$A$1:$AB$34</definedName>
    <definedName name="_xlnm.Print_Area" localSheetId="9">RAPPORT!$A$1:$I$52</definedName>
    <definedName name="_xlnm.Print_Titles" localSheetId="1">GEWICHT!$1:$1</definedName>
    <definedName name="_xlnm.Print_Titles" localSheetId="4">GEWICHTKAART!$1:$1</definedName>
    <definedName name="_xlnm.Print_Titles" localSheetId="0">PERSOONSGEGEVENS!$1:$1</definedName>
    <definedName name="WINKELS" localSheetId="2">#REF!</definedName>
    <definedName name="WINKELS" localSheetId="8">#REF!</definedName>
    <definedName name="WINKELS" localSheetId="0">#REF!</definedName>
    <definedName name="WINKELS" localSheetId="9">#REF!</definedName>
    <definedName name="WINKEL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5" i="36" l="1"/>
  <c r="L149" i="33"/>
  <c r="L148" i="33"/>
  <c r="L147" i="33"/>
  <c r="L146" i="33"/>
  <c r="L145" i="33"/>
  <c r="L144" i="33"/>
  <c r="L143" i="33"/>
  <c r="L142" i="33"/>
  <c r="L141" i="33"/>
  <c r="L140" i="33"/>
  <c r="L139" i="33"/>
  <c r="L138" i="33"/>
  <c r="L137" i="33"/>
  <c r="L136" i="33"/>
  <c r="L135" i="33"/>
  <c r="L134" i="33"/>
  <c r="L133" i="33"/>
  <c r="L132" i="33"/>
  <c r="L131" i="33"/>
  <c r="L130" i="33"/>
  <c r="L129" i="33"/>
  <c r="L128" i="33"/>
  <c r="L127" i="33"/>
  <c r="L126" i="33"/>
  <c r="L125" i="33"/>
  <c r="L124" i="33"/>
  <c r="L123" i="33"/>
  <c r="L122" i="33"/>
  <c r="L121" i="33"/>
  <c r="L120" i="33"/>
  <c r="L119" i="33"/>
  <c r="L118" i="33"/>
  <c r="L117" i="33"/>
  <c r="L116" i="33"/>
  <c r="L115" i="33"/>
  <c r="L114" i="33"/>
  <c r="L113" i="33"/>
  <c r="L112" i="33"/>
  <c r="L111" i="33"/>
  <c r="L110" i="33"/>
  <c r="L109" i="33"/>
  <c r="L108" i="33"/>
  <c r="L107" i="33"/>
  <c r="L106" i="33"/>
  <c r="L105" i="33"/>
  <c r="L104" i="33"/>
  <c r="L103" i="33"/>
  <c r="L102" i="33"/>
  <c r="L101" i="33"/>
  <c r="L100" i="33"/>
  <c r="L99" i="33"/>
  <c r="L98" i="33"/>
  <c r="L97" i="33"/>
  <c r="L96" i="33"/>
  <c r="L95" i="33"/>
  <c r="L94" i="33"/>
  <c r="L93" i="33"/>
  <c r="L92" i="33"/>
  <c r="L91" i="33"/>
  <c r="L90" i="33"/>
  <c r="L89" i="33"/>
  <c r="L88" i="33"/>
  <c r="L87" i="33"/>
  <c r="L86" i="33"/>
  <c r="L85" i="33"/>
  <c r="L84" i="33"/>
  <c r="L83" i="33"/>
  <c r="L82" i="33"/>
  <c r="L81" i="33"/>
  <c r="L80" i="33"/>
  <c r="L79" i="33"/>
  <c r="L78" i="33"/>
  <c r="L77" i="33"/>
  <c r="L76" i="33"/>
  <c r="L75" i="33"/>
  <c r="L74" i="33"/>
  <c r="L73" i="33"/>
  <c r="L72" i="33"/>
  <c r="L71" i="33"/>
  <c r="L70" i="33"/>
  <c r="L69" i="33"/>
  <c r="L68" i="33"/>
  <c r="L67" i="33"/>
  <c r="L66" i="33"/>
  <c r="L65" i="33"/>
  <c r="L64" i="33"/>
  <c r="L63" i="33"/>
  <c r="L62" i="33"/>
  <c r="L61" i="33"/>
  <c r="L60" i="33"/>
  <c r="L59" i="33"/>
  <c r="L58" i="33"/>
  <c r="L57" i="33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AE72" i="33"/>
  <c r="AE71" i="33"/>
  <c r="AE70" i="33"/>
  <c r="AE69" i="33"/>
  <c r="P3" i="33"/>
  <c r="U17" i="36"/>
  <c r="B11" i="33"/>
  <c r="F7" i="36"/>
  <c r="U13" i="36"/>
  <c r="L17" i="36"/>
  <c r="J17" i="36"/>
  <c r="R150" i="33"/>
  <c r="R11" i="33"/>
  <c r="V150" i="33"/>
  <c r="T150" i="33"/>
  <c r="L150" i="33"/>
  <c r="J150" i="33"/>
  <c r="F150" i="33"/>
  <c r="R148" i="33"/>
  <c r="V148" i="33"/>
  <c r="R147" i="33"/>
  <c r="T148" i="33"/>
  <c r="J148" i="33"/>
  <c r="F148" i="33"/>
  <c r="V147" i="33"/>
  <c r="R146" i="33"/>
  <c r="T147" i="33"/>
  <c r="J147" i="33"/>
  <c r="F147" i="33"/>
  <c r="V146" i="33"/>
  <c r="R145" i="33"/>
  <c r="T146" i="33"/>
  <c r="J146" i="33"/>
  <c r="F146" i="33"/>
  <c r="V145" i="33"/>
  <c r="R144" i="33"/>
  <c r="T145" i="33"/>
  <c r="J145" i="33"/>
  <c r="F145" i="33"/>
  <c r="V144" i="33"/>
  <c r="T144" i="33"/>
  <c r="J144" i="33"/>
  <c r="F144" i="33"/>
  <c r="R142" i="33"/>
  <c r="V142" i="33"/>
  <c r="R141" i="33"/>
  <c r="T142" i="33"/>
  <c r="J142" i="33"/>
  <c r="F142" i="33"/>
  <c r="V141" i="33"/>
  <c r="R140" i="33"/>
  <c r="T141" i="33"/>
  <c r="J141" i="33"/>
  <c r="F141" i="33"/>
  <c r="V140" i="33"/>
  <c r="R139" i="33"/>
  <c r="T140" i="33"/>
  <c r="J140" i="33"/>
  <c r="F140" i="33"/>
  <c r="V139" i="33"/>
  <c r="R138" i="33"/>
  <c r="T139" i="33"/>
  <c r="J139" i="33"/>
  <c r="F139" i="33"/>
  <c r="V138" i="33"/>
  <c r="T138" i="33"/>
  <c r="J138" i="33"/>
  <c r="F138" i="33"/>
  <c r="R136" i="33"/>
  <c r="V136" i="33"/>
  <c r="R135" i="33"/>
  <c r="T136" i="33"/>
  <c r="J136" i="33"/>
  <c r="F136" i="33"/>
  <c r="V135" i="33"/>
  <c r="R134" i="33"/>
  <c r="T135" i="33"/>
  <c r="J135" i="33"/>
  <c r="F135" i="33"/>
  <c r="V134" i="33"/>
  <c r="R133" i="33"/>
  <c r="T134" i="33"/>
  <c r="J134" i="33"/>
  <c r="F134" i="33"/>
  <c r="V133" i="33"/>
  <c r="R132" i="33"/>
  <c r="T133" i="33"/>
  <c r="J133" i="33"/>
  <c r="F133" i="33"/>
  <c r="V132" i="33"/>
  <c r="T132" i="33"/>
  <c r="J132" i="33"/>
  <c r="F132" i="33"/>
  <c r="R130" i="33"/>
  <c r="V130" i="33"/>
  <c r="R129" i="33"/>
  <c r="T130" i="33"/>
  <c r="J130" i="33"/>
  <c r="F130" i="33"/>
  <c r="V129" i="33"/>
  <c r="R128" i="33"/>
  <c r="T129" i="33"/>
  <c r="J129" i="33"/>
  <c r="F129" i="33"/>
  <c r="V128" i="33"/>
  <c r="R127" i="33"/>
  <c r="T128" i="33"/>
  <c r="J128" i="33"/>
  <c r="F128" i="33"/>
  <c r="V127" i="33"/>
  <c r="R126" i="33"/>
  <c r="T127" i="33"/>
  <c r="J127" i="33"/>
  <c r="F127" i="33"/>
  <c r="V126" i="33"/>
  <c r="T126" i="33"/>
  <c r="J126" i="33"/>
  <c r="F126" i="33"/>
  <c r="R124" i="33"/>
  <c r="V124" i="33"/>
  <c r="R123" i="33"/>
  <c r="T124" i="33"/>
  <c r="J124" i="33"/>
  <c r="F124" i="33"/>
  <c r="V123" i="33"/>
  <c r="R122" i="33"/>
  <c r="T123" i="33"/>
  <c r="J123" i="33"/>
  <c r="F123" i="33"/>
  <c r="V122" i="33"/>
  <c r="R121" i="33"/>
  <c r="T122" i="33"/>
  <c r="J122" i="33"/>
  <c r="F122" i="33"/>
  <c r="V121" i="33"/>
  <c r="R120" i="33"/>
  <c r="T121" i="33"/>
  <c r="J121" i="33"/>
  <c r="F121" i="33"/>
  <c r="V120" i="33"/>
  <c r="T120" i="33"/>
  <c r="J120" i="33"/>
  <c r="F120" i="33"/>
  <c r="R118" i="33"/>
  <c r="V118" i="33"/>
  <c r="R117" i="33"/>
  <c r="T118" i="33"/>
  <c r="J118" i="33"/>
  <c r="F118" i="33"/>
  <c r="V117" i="33"/>
  <c r="R116" i="33"/>
  <c r="T117" i="33"/>
  <c r="J117" i="33"/>
  <c r="F117" i="33"/>
  <c r="V116" i="33"/>
  <c r="R115" i="33"/>
  <c r="T116" i="33"/>
  <c r="J116" i="33"/>
  <c r="F116" i="33"/>
  <c r="V115" i="33"/>
  <c r="R114" i="33"/>
  <c r="T115" i="33"/>
  <c r="J115" i="33"/>
  <c r="F115" i="33"/>
  <c r="V114" i="33"/>
  <c r="T114" i="33"/>
  <c r="J114" i="33"/>
  <c r="F114" i="33"/>
  <c r="R112" i="33"/>
  <c r="V112" i="33"/>
  <c r="R111" i="33"/>
  <c r="T112" i="33"/>
  <c r="J112" i="33"/>
  <c r="F112" i="33"/>
  <c r="V111" i="33"/>
  <c r="R110" i="33"/>
  <c r="T111" i="33"/>
  <c r="J111" i="33"/>
  <c r="F111" i="33"/>
  <c r="V110" i="33"/>
  <c r="R109" i="33"/>
  <c r="T110" i="33"/>
  <c r="J110" i="33"/>
  <c r="F110" i="33"/>
  <c r="V109" i="33"/>
  <c r="R108" i="33"/>
  <c r="T109" i="33"/>
  <c r="J109" i="33"/>
  <c r="F109" i="33"/>
  <c r="V108" i="33"/>
  <c r="T108" i="33"/>
  <c r="J108" i="33"/>
  <c r="F108" i="33"/>
  <c r="R106" i="33"/>
  <c r="V106" i="33"/>
  <c r="R105" i="33"/>
  <c r="T106" i="33"/>
  <c r="J106" i="33"/>
  <c r="F106" i="33"/>
  <c r="V105" i="33"/>
  <c r="R104" i="33"/>
  <c r="T105" i="33"/>
  <c r="J105" i="33"/>
  <c r="F105" i="33"/>
  <c r="V104" i="33"/>
  <c r="R103" i="33"/>
  <c r="T104" i="33"/>
  <c r="J104" i="33"/>
  <c r="F104" i="33"/>
  <c r="V103" i="33"/>
  <c r="R102" i="33"/>
  <c r="T103" i="33"/>
  <c r="J103" i="33"/>
  <c r="F103" i="33"/>
  <c r="V102" i="33"/>
  <c r="T102" i="33"/>
  <c r="J102" i="33"/>
  <c r="F102" i="33"/>
  <c r="R100" i="33"/>
  <c r="V100" i="33"/>
  <c r="R99" i="33"/>
  <c r="T100" i="33"/>
  <c r="J100" i="33"/>
  <c r="F100" i="33"/>
  <c r="V99" i="33"/>
  <c r="R98" i="33"/>
  <c r="T99" i="33"/>
  <c r="J99" i="33"/>
  <c r="F99" i="33"/>
  <c r="V98" i="33"/>
  <c r="R97" i="33"/>
  <c r="T98" i="33"/>
  <c r="J98" i="33"/>
  <c r="F98" i="33"/>
  <c r="V97" i="33"/>
  <c r="R96" i="33"/>
  <c r="T97" i="33"/>
  <c r="J97" i="33"/>
  <c r="F97" i="33"/>
  <c r="V96" i="33"/>
  <c r="T96" i="33"/>
  <c r="J96" i="33"/>
  <c r="F96" i="33"/>
  <c r="R94" i="33"/>
  <c r="V94" i="33"/>
  <c r="R93" i="33"/>
  <c r="T94" i="33"/>
  <c r="J94" i="33"/>
  <c r="F94" i="33"/>
  <c r="V93" i="33"/>
  <c r="R92" i="33"/>
  <c r="T93" i="33"/>
  <c r="J93" i="33"/>
  <c r="F93" i="33"/>
  <c r="V92" i="33"/>
  <c r="R91" i="33"/>
  <c r="T92" i="33"/>
  <c r="J92" i="33"/>
  <c r="F92" i="33"/>
  <c r="V91" i="33"/>
  <c r="R90" i="33"/>
  <c r="T91" i="33"/>
  <c r="J91" i="33"/>
  <c r="F91" i="33"/>
  <c r="V90" i="33"/>
  <c r="T90" i="33"/>
  <c r="J90" i="33"/>
  <c r="F90" i="33"/>
  <c r="R88" i="33"/>
  <c r="V88" i="33"/>
  <c r="R87" i="33"/>
  <c r="T88" i="33"/>
  <c r="J88" i="33"/>
  <c r="F88" i="33"/>
  <c r="V87" i="33"/>
  <c r="R86" i="33"/>
  <c r="T87" i="33"/>
  <c r="J87" i="33"/>
  <c r="F87" i="33"/>
  <c r="V86" i="33"/>
  <c r="R85" i="33"/>
  <c r="T86" i="33"/>
  <c r="J86" i="33"/>
  <c r="F86" i="33"/>
  <c r="V85" i="33"/>
  <c r="R84" i="33"/>
  <c r="T85" i="33"/>
  <c r="J85" i="33"/>
  <c r="F85" i="33"/>
  <c r="V84" i="33"/>
  <c r="T84" i="33"/>
  <c r="J84" i="33"/>
  <c r="F84" i="33"/>
  <c r="R82" i="33"/>
  <c r="V82" i="33"/>
  <c r="R81" i="33"/>
  <c r="T82" i="33"/>
  <c r="J82" i="33"/>
  <c r="F82" i="33"/>
  <c r="V81" i="33"/>
  <c r="R80" i="33"/>
  <c r="T81" i="33"/>
  <c r="J81" i="33"/>
  <c r="F81" i="33"/>
  <c r="V80" i="33"/>
  <c r="R79" i="33"/>
  <c r="T80" i="33"/>
  <c r="J80" i="33"/>
  <c r="F80" i="33"/>
  <c r="V79" i="33"/>
  <c r="R78" i="33"/>
  <c r="T79" i="33"/>
  <c r="J79" i="33"/>
  <c r="F79" i="33"/>
  <c r="V78" i="33"/>
  <c r="T78" i="33"/>
  <c r="J78" i="33"/>
  <c r="F78" i="33"/>
  <c r="R76" i="33"/>
  <c r="V76" i="33"/>
  <c r="R75" i="33"/>
  <c r="T76" i="33"/>
  <c r="J76" i="33"/>
  <c r="F76" i="33"/>
  <c r="V75" i="33"/>
  <c r="R74" i="33"/>
  <c r="T75" i="33"/>
  <c r="J75" i="33"/>
  <c r="F75" i="33"/>
  <c r="V74" i="33"/>
  <c r="R73" i="33"/>
  <c r="T74" i="33"/>
  <c r="J74" i="33"/>
  <c r="F74" i="33"/>
  <c r="V73" i="33"/>
  <c r="R72" i="33"/>
  <c r="T73" i="33"/>
  <c r="J73" i="33"/>
  <c r="F73" i="33"/>
  <c r="V72" i="33"/>
  <c r="T72" i="33"/>
  <c r="J72" i="33"/>
  <c r="F72" i="33"/>
  <c r="R70" i="33"/>
  <c r="V70" i="33"/>
  <c r="R69" i="33"/>
  <c r="T70" i="33"/>
  <c r="J70" i="33"/>
  <c r="F70" i="33"/>
  <c r="V69" i="33"/>
  <c r="R68" i="33"/>
  <c r="T69" i="33"/>
  <c r="J69" i="33"/>
  <c r="F69" i="33"/>
  <c r="V68" i="33"/>
  <c r="R67" i="33"/>
  <c r="T68" i="33"/>
  <c r="J68" i="33"/>
  <c r="F68" i="33"/>
  <c r="V67" i="33"/>
  <c r="R66" i="33"/>
  <c r="T67" i="33"/>
  <c r="J67" i="33"/>
  <c r="F67" i="33"/>
  <c r="V66" i="33"/>
  <c r="T66" i="33"/>
  <c r="J66" i="33"/>
  <c r="F66" i="33"/>
  <c r="R64" i="33"/>
  <c r="V64" i="33"/>
  <c r="R63" i="33"/>
  <c r="T64" i="33"/>
  <c r="J64" i="33"/>
  <c r="F64" i="33"/>
  <c r="V63" i="33"/>
  <c r="R62" i="33"/>
  <c r="T63" i="33"/>
  <c r="J63" i="33"/>
  <c r="F63" i="33"/>
  <c r="V62" i="33"/>
  <c r="R61" i="33"/>
  <c r="T62" i="33"/>
  <c r="J62" i="33"/>
  <c r="F62" i="33"/>
  <c r="V61" i="33"/>
  <c r="R60" i="33"/>
  <c r="T61" i="33"/>
  <c r="J61" i="33"/>
  <c r="F61" i="33"/>
  <c r="V60" i="33"/>
  <c r="T60" i="33"/>
  <c r="J60" i="33"/>
  <c r="F60" i="33"/>
  <c r="R58" i="33"/>
  <c r="V58" i="33"/>
  <c r="R57" i="33"/>
  <c r="T58" i="33"/>
  <c r="J58" i="33"/>
  <c r="F58" i="33"/>
  <c r="V57" i="33"/>
  <c r="R56" i="33"/>
  <c r="T57" i="33"/>
  <c r="J57" i="33"/>
  <c r="F57" i="33"/>
  <c r="V56" i="33"/>
  <c r="R55" i="33"/>
  <c r="T56" i="33"/>
  <c r="J56" i="33"/>
  <c r="F56" i="33"/>
  <c r="V55" i="33"/>
  <c r="R54" i="33"/>
  <c r="T55" i="33"/>
  <c r="J55" i="33"/>
  <c r="F55" i="33"/>
  <c r="V54" i="33"/>
  <c r="T54" i="33"/>
  <c r="J54" i="33"/>
  <c r="F54" i="33"/>
  <c r="R52" i="33"/>
  <c r="V52" i="33"/>
  <c r="R51" i="33"/>
  <c r="T52" i="33"/>
  <c r="J52" i="33"/>
  <c r="F52" i="33"/>
  <c r="V51" i="33"/>
  <c r="R50" i="33"/>
  <c r="T51" i="33"/>
  <c r="J51" i="33"/>
  <c r="F51" i="33"/>
  <c r="V50" i="33"/>
  <c r="R49" i="33"/>
  <c r="T50" i="33"/>
  <c r="J50" i="33"/>
  <c r="F50" i="33"/>
  <c r="V49" i="33"/>
  <c r="R48" i="33"/>
  <c r="T49" i="33"/>
  <c r="J49" i="33"/>
  <c r="F49" i="33"/>
  <c r="V48" i="33"/>
  <c r="T48" i="33"/>
  <c r="J48" i="33"/>
  <c r="F48" i="33"/>
  <c r="R46" i="33"/>
  <c r="V46" i="33"/>
  <c r="R45" i="33"/>
  <c r="T46" i="33"/>
  <c r="J46" i="33"/>
  <c r="F46" i="33"/>
  <c r="V45" i="33"/>
  <c r="R44" i="33"/>
  <c r="T45" i="33"/>
  <c r="J45" i="33"/>
  <c r="F45" i="33"/>
  <c r="V44" i="33"/>
  <c r="R43" i="33"/>
  <c r="T44" i="33"/>
  <c r="J44" i="33"/>
  <c r="F44" i="33"/>
  <c r="V43" i="33"/>
  <c r="R42" i="33"/>
  <c r="T43" i="33"/>
  <c r="J43" i="33"/>
  <c r="F43" i="33"/>
  <c r="V42" i="33"/>
  <c r="T42" i="33"/>
  <c r="J42" i="33"/>
  <c r="F42" i="33"/>
  <c r="R40" i="33"/>
  <c r="V40" i="33"/>
  <c r="R39" i="33"/>
  <c r="T40" i="33"/>
  <c r="J40" i="33"/>
  <c r="F40" i="33"/>
  <c r="V39" i="33"/>
  <c r="R38" i="33"/>
  <c r="T39" i="33"/>
  <c r="J39" i="33"/>
  <c r="F39" i="33"/>
  <c r="V38" i="33"/>
  <c r="R37" i="33"/>
  <c r="T38" i="33"/>
  <c r="J38" i="33"/>
  <c r="F38" i="33"/>
  <c r="V37" i="33"/>
  <c r="R36" i="33"/>
  <c r="T37" i="33"/>
  <c r="J37" i="33"/>
  <c r="F37" i="33"/>
  <c r="V36" i="33"/>
  <c r="T36" i="33"/>
  <c r="J36" i="33"/>
  <c r="F36" i="33"/>
  <c r="R34" i="33"/>
  <c r="V34" i="33"/>
  <c r="R33" i="33"/>
  <c r="T34" i="33"/>
  <c r="J34" i="33"/>
  <c r="F34" i="33"/>
  <c r="V33" i="33"/>
  <c r="R32" i="33"/>
  <c r="T33" i="33"/>
  <c r="J33" i="33"/>
  <c r="F33" i="33"/>
  <c r="V32" i="33"/>
  <c r="R31" i="33"/>
  <c r="T32" i="33"/>
  <c r="J32" i="33"/>
  <c r="F32" i="33"/>
  <c r="V31" i="33"/>
  <c r="R30" i="33"/>
  <c r="T31" i="33"/>
  <c r="J31" i="33"/>
  <c r="F31" i="33"/>
  <c r="V30" i="33"/>
  <c r="R29" i="33"/>
  <c r="T30" i="33"/>
  <c r="J30" i="33"/>
  <c r="F30" i="33"/>
  <c r="R28" i="33"/>
  <c r="V28" i="33"/>
  <c r="R27" i="33"/>
  <c r="T28" i="33"/>
  <c r="J28" i="33"/>
  <c r="F28" i="33"/>
  <c r="V27" i="33"/>
  <c r="R26" i="33"/>
  <c r="T27" i="33"/>
  <c r="J27" i="33"/>
  <c r="F27" i="33"/>
  <c r="V26" i="33"/>
  <c r="R25" i="33"/>
  <c r="T26" i="33"/>
  <c r="J26" i="33"/>
  <c r="F26" i="33"/>
  <c r="V25" i="33"/>
  <c r="R24" i="33"/>
  <c r="T25" i="33"/>
  <c r="J25" i="33"/>
  <c r="F25" i="33"/>
  <c r="V24" i="33"/>
  <c r="R23" i="33"/>
  <c r="T24" i="33"/>
  <c r="J24" i="33"/>
  <c r="F24" i="33"/>
  <c r="F22" i="33"/>
  <c r="F21" i="33"/>
  <c r="F20" i="33"/>
  <c r="F19" i="33"/>
  <c r="F18" i="33"/>
  <c r="F16" i="33"/>
  <c r="F15" i="33"/>
  <c r="F14" i="33"/>
  <c r="T53" i="36"/>
  <c r="T51" i="36"/>
  <c r="T49" i="36"/>
  <c r="T47" i="36"/>
  <c r="T45" i="36"/>
  <c r="T43" i="36"/>
  <c r="T41" i="36"/>
  <c r="T39" i="36"/>
  <c r="T37" i="36"/>
  <c r="T35" i="36"/>
  <c r="T33" i="36"/>
  <c r="T31" i="36"/>
  <c r="T29" i="36"/>
  <c r="T27" i="36"/>
  <c r="T25" i="36"/>
  <c r="T23" i="36"/>
  <c r="T21" i="36"/>
  <c r="T19" i="36"/>
  <c r="T17" i="36"/>
  <c r="T15" i="36"/>
  <c r="T13" i="36"/>
  <c r="S13" i="36"/>
  <c r="S15" i="36"/>
  <c r="S17" i="36"/>
  <c r="S19" i="36"/>
  <c r="S21" i="36"/>
  <c r="S23" i="36"/>
  <c r="S25" i="36"/>
  <c r="S27" i="36"/>
  <c r="S29" i="36"/>
  <c r="S31" i="36"/>
  <c r="S33" i="36"/>
  <c r="S35" i="36"/>
  <c r="S37" i="36"/>
  <c r="S39" i="36"/>
  <c r="S41" i="36"/>
  <c r="S43" i="36"/>
  <c r="S45" i="36"/>
  <c r="S47" i="36"/>
  <c r="S49" i="36"/>
  <c r="S51" i="36"/>
  <c r="S53" i="36"/>
  <c r="J27" i="36"/>
  <c r="J37" i="36"/>
  <c r="F3" i="36"/>
  <c r="F31" i="24"/>
  <c r="E31" i="24"/>
  <c r="E30" i="24"/>
  <c r="H18" i="31"/>
  <c r="F3" i="33"/>
  <c r="F7" i="35"/>
  <c r="F5" i="35"/>
  <c r="AB34" i="35"/>
  <c r="Z34" i="35"/>
  <c r="X34" i="35"/>
  <c r="V34" i="35"/>
  <c r="T34" i="35"/>
  <c r="R34" i="35"/>
  <c r="P34" i="35"/>
  <c r="N34" i="35"/>
  <c r="L34" i="35"/>
  <c r="J34" i="35"/>
  <c r="H34" i="35"/>
  <c r="F34" i="35"/>
  <c r="D34" i="35"/>
  <c r="AB33" i="35"/>
  <c r="Z33" i="35"/>
  <c r="X33" i="35"/>
  <c r="V33" i="35"/>
  <c r="T33" i="35"/>
  <c r="R33" i="35"/>
  <c r="P33" i="35"/>
  <c r="N33" i="35"/>
  <c r="L33" i="35"/>
  <c r="J33" i="35"/>
  <c r="H33" i="35"/>
  <c r="F33" i="35"/>
  <c r="D33" i="35"/>
  <c r="AB32" i="35"/>
  <c r="Z32" i="35"/>
  <c r="X32" i="35"/>
  <c r="V32" i="35"/>
  <c r="T32" i="35"/>
  <c r="R32" i="35"/>
  <c r="P32" i="35"/>
  <c r="N32" i="35"/>
  <c r="L32" i="35"/>
  <c r="J32" i="35"/>
  <c r="H32" i="35"/>
  <c r="F32" i="35"/>
  <c r="D32" i="35"/>
  <c r="AB31" i="35"/>
  <c r="Z31" i="35"/>
  <c r="X31" i="35"/>
  <c r="V31" i="35"/>
  <c r="T31" i="35"/>
  <c r="R31" i="35"/>
  <c r="P31" i="35"/>
  <c r="N31" i="35"/>
  <c r="L31" i="35"/>
  <c r="J31" i="35"/>
  <c r="H31" i="35"/>
  <c r="F31" i="35"/>
  <c r="D31" i="35"/>
  <c r="AB30" i="35"/>
  <c r="Z30" i="35"/>
  <c r="X30" i="35"/>
  <c r="V30" i="35"/>
  <c r="T30" i="35"/>
  <c r="R30" i="35"/>
  <c r="P30" i="35"/>
  <c r="N30" i="35"/>
  <c r="L30" i="35"/>
  <c r="J30" i="35"/>
  <c r="H30" i="35"/>
  <c r="F30" i="35"/>
  <c r="D30" i="35"/>
  <c r="AB29" i="35"/>
  <c r="Z29" i="35"/>
  <c r="X29" i="35"/>
  <c r="V29" i="35"/>
  <c r="T29" i="35"/>
  <c r="R29" i="35"/>
  <c r="P29" i="35"/>
  <c r="N29" i="35"/>
  <c r="L29" i="35"/>
  <c r="J29" i="35"/>
  <c r="H29" i="35"/>
  <c r="F29" i="35"/>
  <c r="D29" i="35"/>
  <c r="AB10" i="35"/>
  <c r="AB11" i="35"/>
  <c r="AB12" i="35"/>
  <c r="AB13" i="35"/>
  <c r="AB14" i="35"/>
  <c r="AB15" i="35"/>
  <c r="AB16" i="35"/>
  <c r="AB17" i="35"/>
  <c r="AB18" i="35"/>
  <c r="AB19" i="35"/>
  <c r="AB20" i="35"/>
  <c r="AB21" i="35"/>
  <c r="AB22" i="35"/>
  <c r="AB23" i="35"/>
  <c r="AB24" i="35"/>
  <c r="AB25" i="35"/>
  <c r="AB26" i="35"/>
  <c r="AB27" i="35"/>
  <c r="AB28" i="35"/>
  <c r="Z10" i="35"/>
  <c r="Z11" i="35"/>
  <c r="Z12" i="35"/>
  <c r="Z13" i="35"/>
  <c r="Z14" i="35"/>
  <c r="Z15" i="35"/>
  <c r="Z16" i="35"/>
  <c r="Z17" i="35"/>
  <c r="Z18" i="35"/>
  <c r="Z19" i="35"/>
  <c r="Z20" i="35"/>
  <c r="Z21" i="35"/>
  <c r="Z22" i="35"/>
  <c r="Z23" i="35"/>
  <c r="Z24" i="35"/>
  <c r="Z25" i="35"/>
  <c r="Z26" i="35"/>
  <c r="Z27" i="35"/>
  <c r="Z28" i="35"/>
  <c r="X10" i="35"/>
  <c r="X11" i="35"/>
  <c r="X12" i="35"/>
  <c r="X13" i="35"/>
  <c r="X14" i="35"/>
  <c r="X15" i="35"/>
  <c r="X16" i="35"/>
  <c r="X17" i="35"/>
  <c r="X18" i="35"/>
  <c r="X19" i="35"/>
  <c r="X20" i="35"/>
  <c r="X21" i="35"/>
  <c r="X22" i="35"/>
  <c r="X23" i="35"/>
  <c r="X24" i="35"/>
  <c r="X25" i="35"/>
  <c r="X26" i="35"/>
  <c r="X27" i="35"/>
  <c r="X28" i="35"/>
  <c r="V10" i="35"/>
  <c r="V11" i="35"/>
  <c r="V12" i="35"/>
  <c r="V13" i="35"/>
  <c r="V14" i="35"/>
  <c r="V15" i="35"/>
  <c r="V16" i="35"/>
  <c r="V17" i="35"/>
  <c r="V18" i="35"/>
  <c r="V19" i="35"/>
  <c r="V20" i="35"/>
  <c r="V21" i="35"/>
  <c r="V22" i="35"/>
  <c r="V23" i="35"/>
  <c r="V24" i="35"/>
  <c r="V25" i="35"/>
  <c r="V26" i="35"/>
  <c r="V27" i="35"/>
  <c r="V28" i="35"/>
  <c r="T10" i="35"/>
  <c r="T11" i="35"/>
  <c r="T12" i="35"/>
  <c r="T13" i="35"/>
  <c r="T14" i="35"/>
  <c r="T15" i="35"/>
  <c r="T16" i="35"/>
  <c r="T17" i="35"/>
  <c r="T18" i="35"/>
  <c r="T19" i="35"/>
  <c r="T20" i="35"/>
  <c r="T21" i="35"/>
  <c r="T22" i="35"/>
  <c r="T23" i="35"/>
  <c r="T24" i="35"/>
  <c r="T25" i="35"/>
  <c r="T26" i="35"/>
  <c r="T27" i="35"/>
  <c r="T28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P10" i="35"/>
  <c r="P11" i="35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AC70" i="35"/>
  <c r="AC69" i="35"/>
  <c r="AC68" i="35"/>
  <c r="AC67" i="35"/>
  <c r="D3" i="35"/>
  <c r="D24" i="24"/>
  <c r="I24" i="24"/>
  <c r="D25" i="24"/>
  <c r="I25" i="24"/>
  <c r="D26" i="24"/>
  <c r="I26" i="24"/>
  <c r="D27" i="24"/>
  <c r="I27" i="24"/>
  <c r="D28" i="24"/>
  <c r="I28" i="24"/>
  <c r="D29" i="24"/>
  <c r="I29" i="24"/>
  <c r="I36" i="24"/>
  <c r="R12" i="33"/>
  <c r="V12" i="33"/>
  <c r="R13" i="33"/>
  <c r="V13" i="33"/>
  <c r="R14" i="33"/>
  <c r="V14" i="33"/>
  <c r="R15" i="33"/>
  <c r="V15" i="33"/>
  <c r="R16" i="33"/>
  <c r="V16" i="33"/>
  <c r="R53" i="33"/>
  <c r="V53" i="33"/>
  <c r="R22" i="33"/>
  <c r="V22" i="33"/>
  <c r="R21" i="33"/>
  <c r="V21" i="33"/>
  <c r="R20" i="33"/>
  <c r="V20" i="33"/>
  <c r="R19" i="33"/>
  <c r="V19" i="33"/>
  <c r="R18" i="33"/>
  <c r="V18" i="33"/>
  <c r="R149" i="33"/>
  <c r="V149" i="33"/>
  <c r="R143" i="33"/>
  <c r="V143" i="33"/>
  <c r="R137" i="33"/>
  <c r="V137" i="33"/>
  <c r="R131" i="33"/>
  <c r="V131" i="33"/>
  <c r="R125" i="33"/>
  <c r="V125" i="33"/>
  <c r="R119" i="33"/>
  <c r="V119" i="33"/>
  <c r="R113" i="33"/>
  <c r="V113" i="33"/>
  <c r="R107" i="33"/>
  <c r="V107" i="33"/>
  <c r="R101" i="33"/>
  <c r="V101" i="33"/>
  <c r="R95" i="33"/>
  <c r="V95" i="33"/>
  <c r="R89" i="33"/>
  <c r="V89" i="33"/>
  <c r="R83" i="33"/>
  <c r="V83" i="33"/>
  <c r="R77" i="33"/>
  <c r="V77" i="33"/>
  <c r="R71" i="33"/>
  <c r="V71" i="33"/>
  <c r="R65" i="33"/>
  <c r="V65" i="33"/>
  <c r="R59" i="33"/>
  <c r="V59" i="33"/>
  <c r="R47" i="33"/>
  <c r="V47" i="33"/>
  <c r="R41" i="33"/>
  <c r="V41" i="33"/>
  <c r="R35" i="33"/>
  <c r="V35" i="33"/>
  <c r="V29" i="33"/>
  <c r="V23" i="33"/>
  <c r="F12" i="33"/>
  <c r="F13" i="33"/>
  <c r="F119" i="33"/>
  <c r="F143" i="33"/>
  <c r="AB149" i="33"/>
  <c r="Z149" i="33"/>
  <c r="T149" i="33"/>
  <c r="J149" i="33"/>
  <c r="F149" i="33"/>
  <c r="AB143" i="33"/>
  <c r="Z143" i="33"/>
  <c r="T143" i="33"/>
  <c r="J143" i="33"/>
  <c r="AB137" i="33"/>
  <c r="Z137" i="33"/>
  <c r="T137" i="33"/>
  <c r="J137" i="33"/>
  <c r="F137" i="33"/>
  <c r="AB131" i="33"/>
  <c r="Z131" i="33"/>
  <c r="T131" i="33"/>
  <c r="J131" i="33"/>
  <c r="F131" i="33"/>
  <c r="AB125" i="33"/>
  <c r="Z125" i="33"/>
  <c r="T125" i="33"/>
  <c r="J125" i="33"/>
  <c r="F125" i="33"/>
  <c r="AB119" i="33"/>
  <c r="Z119" i="33"/>
  <c r="T119" i="33"/>
  <c r="J119" i="33"/>
  <c r="AB113" i="33"/>
  <c r="Z113" i="33"/>
  <c r="T113" i="33"/>
  <c r="J113" i="33"/>
  <c r="F113" i="33"/>
  <c r="AB107" i="33"/>
  <c r="Z107" i="33"/>
  <c r="T107" i="33"/>
  <c r="J107" i="33"/>
  <c r="F107" i="33"/>
  <c r="AB101" i="33"/>
  <c r="Z101" i="33"/>
  <c r="T101" i="33"/>
  <c r="J101" i="33"/>
  <c r="F101" i="33"/>
  <c r="AB95" i="33"/>
  <c r="Z95" i="33"/>
  <c r="T95" i="33"/>
  <c r="J95" i="33"/>
  <c r="F95" i="33"/>
  <c r="AB89" i="33"/>
  <c r="Z89" i="33"/>
  <c r="T89" i="33"/>
  <c r="J89" i="33"/>
  <c r="F89" i="33"/>
  <c r="AB83" i="33"/>
  <c r="Z83" i="33"/>
  <c r="T83" i="33"/>
  <c r="J83" i="33"/>
  <c r="F83" i="33"/>
  <c r="AB77" i="33"/>
  <c r="Z77" i="33"/>
  <c r="T77" i="33"/>
  <c r="J77" i="33"/>
  <c r="F77" i="33"/>
  <c r="AB71" i="33"/>
  <c r="Z71" i="33"/>
  <c r="T71" i="33"/>
  <c r="J71" i="33"/>
  <c r="F71" i="33"/>
  <c r="AB65" i="33"/>
  <c r="Z65" i="33"/>
  <c r="T65" i="33"/>
  <c r="J65" i="33"/>
  <c r="F65" i="33"/>
  <c r="AB59" i="33"/>
  <c r="Z59" i="33"/>
  <c r="T59" i="33"/>
  <c r="J59" i="33"/>
  <c r="F59" i="33"/>
  <c r="AB53" i="33"/>
  <c r="Z53" i="33"/>
  <c r="T53" i="33"/>
  <c r="J53" i="33"/>
  <c r="F53" i="33"/>
  <c r="AB47" i="33"/>
  <c r="Z47" i="33"/>
  <c r="T47" i="33"/>
  <c r="J47" i="33"/>
  <c r="F47" i="33"/>
  <c r="AB41" i="33"/>
  <c r="Z41" i="33"/>
  <c r="T41" i="33"/>
  <c r="J41" i="33"/>
  <c r="F41" i="33"/>
  <c r="AB35" i="33"/>
  <c r="Z35" i="33"/>
  <c r="T35" i="33"/>
  <c r="J35" i="33"/>
  <c r="F35" i="33"/>
  <c r="AB29" i="33"/>
  <c r="Z29" i="33"/>
  <c r="T29" i="33"/>
  <c r="J29" i="33"/>
  <c r="F29" i="33"/>
  <c r="AB23" i="33"/>
  <c r="Z23" i="33"/>
  <c r="T23" i="33"/>
  <c r="J23" i="33"/>
  <c r="F23" i="33"/>
  <c r="H56" i="24"/>
  <c r="I33" i="24"/>
  <c r="I34" i="24"/>
  <c r="F34" i="24"/>
  <c r="F30" i="24"/>
  <c r="F29" i="24"/>
  <c r="E29" i="24"/>
  <c r="E28" i="24"/>
  <c r="E27" i="24"/>
  <c r="E26" i="24"/>
  <c r="E25" i="24"/>
  <c r="E24" i="24"/>
  <c r="F20" i="24"/>
  <c r="E17" i="24"/>
  <c r="E16" i="24"/>
  <c r="I9" i="24"/>
  <c r="H9" i="24"/>
  <c r="H8" i="24"/>
  <c r="H7" i="24"/>
  <c r="I32" i="31"/>
  <c r="H32" i="31"/>
  <c r="G32" i="31"/>
  <c r="F32" i="31"/>
  <c r="E32" i="31"/>
  <c r="D32" i="31"/>
  <c r="I31" i="31"/>
  <c r="H31" i="31"/>
  <c r="G31" i="31"/>
  <c r="F31" i="31"/>
  <c r="E31" i="31"/>
  <c r="D31" i="31"/>
  <c r="D27" i="27"/>
  <c r="D21" i="27"/>
  <c r="D19" i="27"/>
  <c r="I18" i="28"/>
  <c r="I17" i="28"/>
  <c r="I16" i="28"/>
  <c r="I15" i="28"/>
  <c r="I14" i="28"/>
  <c r="I13" i="28"/>
  <c r="I12" i="28"/>
  <c r="I11" i="28"/>
  <c r="I10" i="28"/>
  <c r="I9" i="28"/>
  <c r="D37" i="27"/>
  <c r="D33" i="27"/>
  <c r="D25" i="27"/>
  <c r="D17" i="27"/>
  <c r="D15" i="27"/>
  <c r="J12" i="33"/>
  <c r="T12" i="33"/>
  <c r="J13" i="33"/>
  <c r="T13" i="33"/>
  <c r="J14" i="33"/>
  <c r="T14" i="33"/>
  <c r="J15" i="33"/>
  <c r="T15" i="33"/>
  <c r="J16" i="33"/>
  <c r="T16" i="33"/>
  <c r="F17" i="33"/>
  <c r="J17" i="33"/>
  <c r="R17" i="33"/>
  <c r="T17" i="33"/>
  <c r="V17" i="33"/>
  <c r="Z17" i="33"/>
  <c r="AB17" i="33"/>
  <c r="J18" i="33"/>
  <c r="T18" i="33"/>
  <c r="J19" i="33"/>
  <c r="T19" i="33"/>
  <c r="J20" i="33"/>
  <c r="T20" i="33"/>
  <c r="J21" i="33"/>
  <c r="T21" i="33"/>
  <c r="J22" i="33"/>
  <c r="T22" i="33"/>
  <c r="D5" i="21"/>
  <c r="B50" i="31"/>
  <c r="B47" i="31"/>
  <c r="B46" i="31"/>
  <c r="B45" i="31"/>
  <c r="B44" i="31"/>
  <c r="B43" i="31"/>
  <c r="B42" i="31"/>
  <c r="F24" i="24"/>
  <c r="D39" i="27"/>
  <c r="I33" i="31"/>
  <c r="H33" i="31"/>
  <c r="G33" i="31"/>
  <c r="F33" i="31"/>
  <c r="E33" i="31"/>
  <c r="D33" i="31"/>
  <c r="I27" i="31"/>
  <c r="E28" i="31"/>
  <c r="D28" i="31"/>
  <c r="D27" i="31"/>
  <c r="D26" i="31"/>
  <c r="G7" i="31"/>
  <c r="I9" i="31"/>
  <c r="H9" i="31"/>
  <c r="H8" i="31"/>
  <c r="H7" i="31"/>
  <c r="F28" i="24"/>
  <c r="F27" i="24"/>
  <c r="F26" i="24"/>
  <c r="I26" i="31"/>
  <c r="I18" i="31"/>
  <c r="H34" i="31"/>
  <c r="I34" i="31"/>
  <c r="D3" i="27"/>
  <c r="D5" i="27"/>
  <c r="D7" i="27"/>
  <c r="D9" i="27"/>
  <c r="D11" i="27"/>
  <c r="D13" i="27"/>
  <c r="D23" i="27"/>
  <c r="D29" i="27"/>
  <c r="D31" i="27"/>
  <c r="F25" i="24"/>
  <c r="I18" i="24"/>
  <c r="D3" i="21"/>
</calcChain>
</file>

<file path=xl/sharedStrings.xml><?xml version="1.0" encoding="utf-8"?>
<sst xmlns="http://schemas.openxmlformats.org/spreadsheetml/2006/main" count="232" uniqueCount="189">
  <si>
    <t>NAAM</t>
  </si>
  <si>
    <t>LENGTE</t>
  </si>
  <si>
    <t>GEWICHT</t>
  </si>
  <si>
    <t>GEWICHT        +/-</t>
  </si>
  <si>
    <t>ADRES</t>
  </si>
  <si>
    <t>POSTCODE</t>
  </si>
  <si>
    <t>WOONPLAATS</t>
  </si>
  <si>
    <t>TELEFOONNUMMER</t>
  </si>
  <si>
    <t>LEEFTIJD</t>
  </si>
  <si>
    <t>GEWICHTSTABEL</t>
  </si>
  <si>
    <t>TOTAAL      +/-</t>
  </si>
  <si>
    <t>Cal. VERBRUIK</t>
  </si>
  <si>
    <t>GEZONDHEID</t>
  </si>
  <si>
    <t>JA</t>
  </si>
  <si>
    <t>NEE</t>
  </si>
  <si>
    <t>OPMERKINGEN</t>
  </si>
  <si>
    <t>DIABETES</t>
  </si>
  <si>
    <t>OBSTIPATIE</t>
  </si>
  <si>
    <t>ZWANGERSCHAP</t>
  </si>
  <si>
    <t>SCHILDKLIER</t>
  </si>
  <si>
    <t>ALLERGIEËN</t>
  </si>
  <si>
    <t>andere n.l.</t>
  </si>
  <si>
    <t>DATUM</t>
  </si>
  <si>
    <t>CLIËNTNUMMER</t>
  </si>
  <si>
    <t xml:space="preserve"> </t>
  </si>
  <si>
    <t>HARTKLACHTEN</t>
  </si>
  <si>
    <t>Totaal (excl. BTW)</t>
  </si>
  <si>
    <t>Totaal (incl. BTW)</t>
  </si>
  <si>
    <t>GEBOORTEDATUM</t>
  </si>
  <si>
    <t>STREEF GEWICHT</t>
  </si>
  <si>
    <t>STREEF L.VET %</t>
  </si>
  <si>
    <t>STREEF V.MASSA</t>
  </si>
  <si>
    <t>VET AF TE VALLEN</t>
  </si>
  <si>
    <t>BMI</t>
  </si>
  <si>
    <t>+/-</t>
  </si>
  <si>
    <t>+/- TOT</t>
  </si>
  <si>
    <t>datum</t>
  </si>
  <si>
    <t>code</t>
  </si>
  <si>
    <t>bedrag</t>
  </si>
  <si>
    <t>C1</t>
  </si>
  <si>
    <t>C2</t>
  </si>
  <si>
    <t>C3</t>
  </si>
  <si>
    <t>C4</t>
  </si>
  <si>
    <t>C5</t>
  </si>
  <si>
    <t>C6</t>
  </si>
  <si>
    <t>STARTDATUM</t>
  </si>
  <si>
    <t>E-MAILADRES</t>
  </si>
  <si>
    <t>HUISARTS</t>
  </si>
  <si>
    <t>BEROEP</t>
  </si>
  <si>
    <t>GEZINSSITUATIE</t>
  </si>
  <si>
    <t>SPORT/LICH. ACTIVITEIT</t>
  </si>
  <si>
    <t>LEEF EN WOONSITUATIE</t>
  </si>
  <si>
    <t>ROKEN</t>
  </si>
  <si>
    <t>ALCOHOLGEBRUIK</t>
  </si>
  <si>
    <t>MIDDEL OMTREK</t>
  </si>
  <si>
    <t>LIJNVERLEDEN</t>
  </si>
  <si>
    <t>MOTIVATIE</t>
  </si>
  <si>
    <t>VOEDINGSVOOR-/AFKEUR</t>
  </si>
  <si>
    <t>BEHANDELINGSSTRATEGIE</t>
  </si>
  <si>
    <t>MEDICIJNGEBRUIK</t>
  </si>
  <si>
    <t>EVALUATIEFORMULIER</t>
  </si>
  <si>
    <t>STARTGEWICHT</t>
  </si>
  <si>
    <t>EINDGEWICHT</t>
  </si>
  <si>
    <t>TOTAAL AFGEVALLEN - KG</t>
  </si>
  <si>
    <t>TOTAAL AFGEVALLEN - %</t>
  </si>
  <si>
    <t>BEGINDATUM</t>
  </si>
  <si>
    <t>EINDDATUM</t>
  </si>
  <si>
    <t>AANTAL CONSULTEN</t>
  </si>
  <si>
    <t>AANTAL AFMELDINGEN</t>
  </si>
  <si>
    <t>INZET VAN CLIENT</t>
  </si>
  <si>
    <t>GEVOLGDE METHODE</t>
  </si>
  <si>
    <t>REACTIE GEWICHTSCONSULENT</t>
  </si>
  <si>
    <t>REACTIE CLIENT</t>
  </si>
  <si>
    <t>BMI START</t>
  </si>
  <si>
    <t>BMI EIND</t>
  </si>
  <si>
    <t>BMI - VERSCHIL</t>
  </si>
  <si>
    <t>1-</t>
  </si>
  <si>
    <t>Factuurnr.</t>
  </si>
  <si>
    <t xml:space="preserve">Geboortedatum: </t>
  </si>
  <si>
    <t>GEGEVENS VOOR INVULLEN FAKTUUR</t>
  </si>
  <si>
    <t>CODE</t>
  </si>
  <si>
    <t>OMSCHRIJVING</t>
  </si>
  <si>
    <t>BEDRAG</t>
  </si>
  <si>
    <t>C7</t>
  </si>
  <si>
    <t>C8</t>
  </si>
  <si>
    <t>C9</t>
  </si>
  <si>
    <t>NA</t>
  </si>
  <si>
    <t>BSN - nummer:</t>
  </si>
  <si>
    <t>VERZEKERINGSMIJ.</t>
  </si>
  <si>
    <t>BSN - NUMMER</t>
  </si>
  <si>
    <t>omschrijving</t>
  </si>
  <si>
    <t>CODE HUISARTS</t>
  </si>
  <si>
    <t>POLISNUMMER</t>
  </si>
  <si>
    <t>C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</si>
  <si>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</si>
  <si>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</si>
  <si>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</si>
  <si>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</si>
  <si>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</si>
  <si>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</si>
  <si>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</si>
  <si>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</si>
  <si>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</si>
  <si>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</si>
  <si>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</si>
  <si>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</si>
  <si>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GEGEVENS HUISARTSEN</t>
  </si>
  <si>
    <t>gewicht</t>
  </si>
  <si>
    <t>Client:</t>
  </si>
  <si>
    <t>geboortedatum:</t>
  </si>
  <si>
    <t>BSN-nummer:</t>
  </si>
  <si>
    <t>PLAATS</t>
  </si>
  <si>
    <t>00-00-00</t>
  </si>
  <si>
    <t>CX</t>
  </si>
  <si>
    <t>GRAFIEK</t>
  </si>
  <si>
    <t>VET   MASSA</t>
  </si>
  <si>
    <t>VET%</t>
  </si>
  <si>
    <t>vet%</t>
  </si>
  <si>
    <t>vet massa</t>
  </si>
  <si>
    <t>BTW nummer:</t>
  </si>
  <si>
    <t>vetvrije massa</t>
  </si>
  <si>
    <t>vocht in Kg.</t>
  </si>
  <si>
    <t>BTW 21%</t>
  </si>
  <si>
    <t>ANAMNESE</t>
  </si>
  <si>
    <t>NOTITIES</t>
  </si>
  <si>
    <t>CLIENTNUMMER</t>
  </si>
  <si>
    <t>GEWICHTSKAART CLIËNT</t>
  </si>
  <si>
    <t>VISCERAAL VET</t>
  </si>
  <si>
    <t>SPIER-    MASSA %</t>
  </si>
  <si>
    <t>SPIERMASSA    %</t>
  </si>
  <si>
    <t xml:space="preserve">Bankrek.nr. </t>
  </si>
  <si>
    <t xml:space="preserve">t.n.v. </t>
  </si>
  <si>
    <t xml:space="preserve">K.v.K. </t>
  </si>
  <si>
    <t xml:space="preserve">BGN-lidmaatschapnr: </t>
  </si>
  <si>
    <t>Adres:</t>
  </si>
  <si>
    <t>Naam:</t>
  </si>
  <si>
    <t>OVERZICHT VERGOEDINGEN</t>
  </si>
  <si>
    <t>BEDRAG VERGOEDING</t>
  </si>
  <si>
    <t>BGN</t>
  </si>
  <si>
    <t>EXTRA TEKST FACTUUR T.B.V. ZORGVERZEKERAAR</t>
  </si>
  <si>
    <t>BEWEGEN / SPORT</t>
  </si>
  <si>
    <t>Aerobics</t>
  </si>
  <si>
    <t>Badminton</t>
  </si>
  <si>
    <t>Basketbal</t>
  </si>
  <si>
    <t>Fietsen (16 km p/u)</t>
  </si>
  <si>
    <t>Fitness</t>
  </si>
  <si>
    <t>Handbal</t>
  </si>
  <si>
    <t>Hardlopen (11 km p/u)</t>
  </si>
  <si>
    <t>Hockey</t>
  </si>
  <si>
    <t>Joggen (6 km p/u)</t>
  </si>
  <si>
    <t>Judo / Karate</t>
  </si>
  <si>
    <t>Schaatsen</t>
  </si>
  <si>
    <t>Spinning</t>
  </si>
  <si>
    <t>Squash</t>
  </si>
  <si>
    <t>Tafeltennis</t>
  </si>
  <si>
    <t>Tennis</t>
  </si>
  <si>
    <t>Touwtje springen</t>
  </si>
  <si>
    <t>Voetbal</t>
  </si>
  <si>
    <t>Volleybal</t>
  </si>
  <si>
    <t>Wandelen (5 km p/u)</t>
  </si>
  <si>
    <t>Wielrennen (25-30 km p/u)</t>
  </si>
  <si>
    <t>Zwemmen</t>
  </si>
  <si>
    <t>DATUM GEWICHT</t>
  </si>
  <si>
    <t>Kcal verbruik per uur</t>
  </si>
  <si>
    <t>Kcal werkelijk verbruik</t>
  </si>
  <si>
    <t>Minuten</t>
  </si>
  <si>
    <t>Kcal/KG</t>
  </si>
  <si>
    <t>MAN [1]</t>
  </si>
  <si>
    <t>VROUW [2]</t>
  </si>
  <si>
    <t>BEREKENING BMR</t>
  </si>
  <si>
    <t>Verbruik Kcal per uur / kg lichaamsgewicht</t>
  </si>
  <si>
    <t xml:space="preserve"> LENGTE IN CM</t>
  </si>
  <si>
    <t>Jan Jansen</t>
  </si>
  <si>
    <t>Dorpsstraat 1</t>
  </si>
  <si>
    <t>1234 AB</t>
  </si>
  <si>
    <t>Volendam</t>
  </si>
  <si>
    <t>06-12345678</t>
  </si>
  <si>
    <t>2015-001</t>
  </si>
  <si>
    <t>janjansen@internet.nl</t>
  </si>
  <si>
    <t>Avero Achmea</t>
  </si>
  <si>
    <t>Dr. Bibber</t>
  </si>
  <si>
    <t>9876 AA</t>
  </si>
  <si>
    <t>Stadsplein 1</t>
  </si>
  <si>
    <t>Edam</t>
  </si>
  <si>
    <t>kort consult</t>
  </si>
  <si>
    <t>intake</t>
  </si>
  <si>
    <t>Voedingsvoorlichting door BGN consulent</t>
  </si>
  <si>
    <t>Amsterdam,</t>
  </si>
  <si>
    <t>normaal consult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</si>
</sst>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\ &quot;fil.&quot;"/>
    <numFmt numFmtId="165" formatCode="0#########"/>
    <numFmt numFmtId="166" formatCode="0.0"/>
    <numFmt numFmtId="167" formatCode="0.0;[Red]0.0"/>
    <numFmt numFmtId="168" formatCode="0.0_ ;[Red]\-0.0\ "/>
    <numFmt numFmtId="169" formatCode="0.00_ ;[Red]\-0.00\ "/>
    <numFmt numFmtId="170" formatCode="0.00;[Red]0.00"/>
    <numFmt numFmtId="171" formatCode="dd/mm/yy;@"/>
    <numFmt numFmtId="172" formatCode="[$€-2]\ #,##0.00_-"/>
    <numFmt numFmtId="173" formatCode="#,##0.00_-"/>
    <numFmt numFmtId="174" formatCode="d\ mmmm\ yyyy"/>
    <numFmt numFmtId="175" formatCode="[$-413]d\ mmmm\ yyyy;@"/>
    <numFmt numFmtId="176" formatCode="0.00000"/>
    <numFmt numFmtId="177" formatCode="&quot;€&quot;\ #,##0.00_-"/>
    <numFmt numFmtId="178" formatCode="00.00.00.000"/>
    <numFmt numFmtId="179" formatCode="0;[Red]0"/>
  </numFmts>
  <fonts count="44" x14ac:knownFonts="1">
    <font>
      <sz val="10"/>
      <name val="Arial"/>
    </font>
    <font>
      <sz val="18"/>
      <name val="Comic Sans MS"/>
      <family val="4"/>
    </font>
    <font>
      <b/>
      <sz val="10"/>
      <name val="Comic Sans MS"/>
      <family val="4"/>
    </font>
    <font>
      <u/>
      <sz val="10"/>
      <color indexed="12"/>
      <name val="Arial"/>
    </font>
    <font>
      <b/>
      <sz val="14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41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9"/>
      <name val="Tahoma"/>
      <family val="2"/>
    </font>
    <font>
      <sz val="11"/>
      <color indexed="9"/>
      <name val="Tahoma"/>
      <family val="2"/>
    </font>
    <font>
      <b/>
      <sz val="11"/>
      <color indexed="48"/>
      <name val="Tahoma"/>
      <family val="2"/>
    </font>
    <font>
      <sz val="22"/>
      <name val="Museo Sans 500"/>
    </font>
    <font>
      <sz val="10"/>
      <name val="Museo Sans 500"/>
    </font>
    <font>
      <u/>
      <sz val="10"/>
      <color indexed="12"/>
      <name val="Museo Sans 500"/>
    </font>
    <font>
      <sz val="11"/>
      <name val="Museo Sans 500"/>
    </font>
    <font>
      <sz val="24"/>
      <name val="Museo Sans 500"/>
    </font>
    <font>
      <b/>
      <sz val="10"/>
      <color indexed="56"/>
      <name val="Museo Sans 500"/>
    </font>
    <font>
      <b/>
      <sz val="10"/>
      <name val="Museo Sans 500"/>
    </font>
    <font>
      <b/>
      <sz val="10"/>
      <color indexed="12"/>
      <name val="Museo Sans 500"/>
    </font>
    <font>
      <b/>
      <sz val="10"/>
      <color indexed="16"/>
      <name val="Museo Sans 500"/>
    </font>
    <font>
      <sz val="10"/>
      <color indexed="16"/>
      <name val="Museo Sans 500"/>
    </font>
    <font>
      <sz val="10"/>
      <color indexed="44"/>
      <name val="Museo Sans 500"/>
    </font>
    <font>
      <b/>
      <sz val="22"/>
      <color indexed="10"/>
      <name val="Museo Sans 500"/>
    </font>
    <font>
      <sz val="32"/>
      <name val="Museo Sans 500"/>
    </font>
    <font>
      <b/>
      <sz val="10"/>
      <color indexed="10"/>
      <name val="Museo Sans 500"/>
    </font>
    <font>
      <b/>
      <i/>
      <sz val="9"/>
      <name val="Museo Sans 500"/>
    </font>
    <font>
      <sz val="10"/>
      <color indexed="10"/>
      <name val="Museo Sans 500"/>
    </font>
    <font>
      <b/>
      <sz val="11"/>
      <name val="Museo Sans 500"/>
    </font>
    <font>
      <sz val="8"/>
      <name val="Arial"/>
    </font>
    <font>
      <sz val="8"/>
      <name val="Museo Sans 500"/>
    </font>
    <font>
      <b/>
      <sz val="10"/>
      <color theme="0" tint="-4.9989318521683403E-2"/>
      <name val="Museo Sans 500"/>
    </font>
    <font>
      <sz val="10"/>
      <color theme="0" tint="-0.249977111117893"/>
      <name val="Museo Sans 500"/>
    </font>
    <font>
      <b/>
      <sz val="10"/>
      <color theme="1" tint="0.249977111117893"/>
      <name val="Museo Sans 500"/>
    </font>
    <font>
      <sz val="10"/>
      <color rgb="FFF5FCEA"/>
      <name val="Museo Sans 500"/>
    </font>
    <font>
      <sz val="10"/>
      <color theme="1" tint="0.249977111117893"/>
      <name val="Museo Sans 500"/>
    </font>
    <font>
      <u/>
      <sz val="10"/>
      <color theme="11"/>
      <name val="Arial"/>
    </font>
    <font>
      <sz val="26"/>
      <name val="Museo Sans 500"/>
    </font>
    <font>
      <sz val="26"/>
      <name val="Arial"/>
    </font>
    <font>
      <sz val="48"/>
      <name val="Museo Sans 500"/>
    </font>
    <font>
      <sz val="10"/>
      <color rgb="FFF5FCEA"/>
      <name val="Arial"/>
    </font>
    <font>
      <sz val="20"/>
      <name val="Arial"/>
    </font>
    <font>
      <sz val="16"/>
      <name val="Museo Sans 500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C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08"/>
        <bgColor indexed="64"/>
      </patternFill>
    </fill>
    <fill>
      <patternFill patternType="solid">
        <fgColor rgb="FFB4F00A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70">
    <xf numFmtId="0" fontId="0" fillId="0" borderId="0" xfId="0"/>
    <xf numFmtId="0" fontId="8" fillId="2" borderId="0" xfId="0" applyFont="1" applyFill="1" applyProtection="1">
      <protection hidden="1"/>
    </xf>
    <xf numFmtId="1" fontId="8" fillId="2" borderId="0" xfId="0" applyNumberFormat="1" applyFont="1" applyFill="1" applyBorder="1" applyAlignment="1" applyProtection="1">
      <protection hidden="1"/>
    </xf>
    <xf numFmtId="1" fontId="8" fillId="2" borderId="0" xfId="0" applyNumberFormat="1" applyFont="1" applyFill="1" applyBorder="1" applyAlignment="1" applyProtection="1">
      <alignment horizontal="left"/>
      <protection hidden="1"/>
    </xf>
    <xf numFmtId="175" fontId="8" fillId="2" borderId="0" xfId="0" applyNumberFormat="1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right"/>
      <protection hidden="1"/>
    </xf>
    <xf numFmtId="174" fontId="8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1" fontId="4" fillId="2" borderId="0" xfId="0" applyNumberFormat="1" applyFont="1" applyFill="1" applyAlignment="1" applyProtection="1">
      <alignment horizontal="left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Protection="1">
      <protection hidden="1"/>
    </xf>
    <xf numFmtId="171" fontId="8" fillId="2" borderId="0" xfId="0" applyNumberFormat="1" applyFont="1" applyFill="1" applyAlignment="1" applyProtection="1"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protection hidden="1"/>
    </xf>
    <xf numFmtId="175" fontId="8" fillId="2" borderId="0" xfId="0" applyNumberFormat="1" applyFont="1" applyFill="1" applyBorder="1" applyProtection="1">
      <protection hidden="1"/>
    </xf>
    <xf numFmtId="177" fontId="8" fillId="2" borderId="0" xfId="0" applyNumberFormat="1" applyFont="1" applyFill="1" applyBorder="1" applyAlignment="1" applyProtection="1">
      <alignment horizontal="center"/>
      <protection hidden="1"/>
    </xf>
    <xf numFmtId="173" fontId="8" fillId="2" borderId="0" xfId="0" applyNumberFormat="1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8" fillId="2" borderId="1" xfId="0" applyFont="1" applyFill="1" applyBorder="1" applyAlignment="1" applyProtection="1">
      <alignment horizontal="right"/>
      <protection hidden="1"/>
    </xf>
    <xf numFmtId="177" fontId="8" fillId="2" borderId="0" xfId="0" applyNumberFormat="1" applyFont="1" applyFill="1" applyBorder="1" applyAlignment="1" applyProtection="1">
      <alignment horizontal="right"/>
      <protection hidden="1"/>
    </xf>
    <xf numFmtId="172" fontId="8" fillId="2" borderId="0" xfId="0" applyNumberFormat="1" applyFont="1" applyFill="1" applyAlignment="1" applyProtection="1">
      <alignment horizontal="right"/>
      <protection hidden="1"/>
    </xf>
    <xf numFmtId="0" fontId="5" fillId="3" borderId="0" xfId="0" applyFont="1" applyFill="1" applyBorder="1"/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Protection="1">
      <protection hidden="1"/>
    </xf>
    <xf numFmtId="0" fontId="14" fillId="3" borderId="0" xfId="0" applyFont="1" applyFill="1" applyBorder="1" applyProtection="1">
      <protection hidden="1"/>
    </xf>
    <xf numFmtId="0" fontId="14" fillId="4" borderId="5" xfId="0" applyFont="1" applyFill="1" applyBorder="1" applyProtection="1">
      <protection hidden="1"/>
    </xf>
    <xf numFmtId="0" fontId="14" fillId="4" borderId="6" xfId="0" applyFont="1" applyFill="1" applyBorder="1" applyProtection="1">
      <protection hidden="1"/>
    </xf>
    <xf numFmtId="0" fontId="14" fillId="4" borderId="7" xfId="0" applyFont="1" applyFill="1" applyBorder="1" applyProtection="1">
      <protection hidden="1"/>
    </xf>
    <xf numFmtId="0" fontId="14" fillId="4" borderId="8" xfId="0" applyFont="1" applyFill="1" applyBorder="1" applyProtection="1">
      <protection hidden="1"/>
    </xf>
    <xf numFmtId="0" fontId="14" fillId="4" borderId="9" xfId="0" applyFont="1" applyFill="1" applyBorder="1" applyProtection="1">
      <protection hidden="1"/>
    </xf>
    <xf numFmtId="0" fontId="14" fillId="4" borderId="10" xfId="0" applyFont="1" applyFill="1" applyBorder="1" applyProtection="1">
      <protection hidden="1"/>
    </xf>
    <xf numFmtId="171" fontId="14" fillId="4" borderId="10" xfId="0" applyNumberFormat="1" applyFont="1" applyFill="1" applyBorder="1" applyAlignment="1" applyProtection="1">
      <alignment horizontal="center" vertical="center"/>
      <protection hidden="1"/>
    </xf>
    <xf numFmtId="0" fontId="14" fillId="4" borderId="8" xfId="0" applyFont="1" applyFill="1" applyBorder="1" applyAlignment="1" applyProtection="1">
      <alignment horizontal="left"/>
      <protection hidden="1"/>
    </xf>
    <xf numFmtId="0" fontId="32" fillId="4" borderId="8" xfId="0" applyFont="1" applyFill="1" applyBorder="1" applyAlignment="1" applyProtection="1">
      <alignment horizontal="left" indent="2"/>
      <protection hidden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12" xfId="0" applyFont="1" applyFill="1" applyBorder="1" applyProtection="1">
      <protection hidden="1"/>
    </xf>
    <xf numFmtId="0" fontId="14" fillId="4" borderId="13" xfId="0" applyFont="1" applyFill="1" applyBorder="1" applyProtection="1">
      <protection hidden="1"/>
    </xf>
    <xf numFmtId="0" fontId="14" fillId="4" borderId="10" xfId="0" applyFont="1" applyFill="1" applyBorder="1" applyAlignment="1" applyProtection="1">
      <alignment horizontal="center"/>
      <protection hidden="1"/>
    </xf>
    <xf numFmtId="0" fontId="14" fillId="4" borderId="0" xfId="0" applyFont="1" applyFill="1" applyProtection="1">
      <protection hidden="1"/>
    </xf>
    <xf numFmtId="170" fontId="14" fillId="3" borderId="0" xfId="0" applyNumberFormat="1" applyFont="1" applyFill="1" applyAlignment="1" applyProtection="1">
      <alignment horizontal="center" vertical="center"/>
      <protection hidden="1"/>
    </xf>
    <xf numFmtId="2" fontId="14" fillId="3" borderId="0" xfId="0" applyNumberFormat="1" applyFont="1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left" vertical="center"/>
      <protection hidden="1"/>
    </xf>
    <xf numFmtId="2" fontId="14" fillId="3" borderId="0" xfId="0" applyNumberFormat="1" applyFont="1" applyFill="1" applyAlignment="1" applyProtection="1">
      <alignment horizontal="left" vertical="center"/>
      <protection hidden="1"/>
    </xf>
    <xf numFmtId="171" fontId="14" fillId="3" borderId="0" xfId="0" applyNumberFormat="1" applyFont="1" applyFill="1" applyAlignment="1" applyProtection="1">
      <alignment horizontal="center" vertical="center"/>
      <protection hidden="1"/>
    </xf>
    <xf numFmtId="171" fontId="14" fillId="4" borderId="0" xfId="0" applyNumberFormat="1" applyFont="1" applyFill="1" applyAlignment="1" applyProtection="1">
      <alignment horizontal="center" vertical="center"/>
      <protection hidden="1"/>
    </xf>
    <xf numFmtId="170" fontId="14" fillId="4" borderId="0" xfId="0" applyNumberFormat="1" applyFont="1" applyFill="1" applyAlignment="1" applyProtection="1">
      <alignment horizontal="center" vertical="center"/>
      <protection hidden="1"/>
    </xf>
    <xf numFmtId="2" fontId="14" fillId="4" borderId="0" xfId="0" applyNumberFormat="1" applyFont="1" applyFill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left" vertical="center"/>
      <protection hidden="1"/>
    </xf>
    <xf numFmtId="2" fontId="14" fillId="4" borderId="0" xfId="0" applyNumberFormat="1" applyFont="1" applyFill="1" applyAlignment="1" applyProtection="1">
      <alignment horizontal="left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0" fillId="4" borderId="0" xfId="0" applyFont="1" applyFill="1" applyProtection="1"/>
    <xf numFmtId="0" fontId="2" fillId="4" borderId="0" xfId="0" applyFont="1" applyFill="1" applyProtection="1"/>
    <xf numFmtId="175" fontId="8" fillId="2" borderId="0" xfId="0" applyNumberFormat="1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NumberFormat="1" applyFont="1" applyFill="1" applyAlignment="1" applyProtection="1">
      <alignment horizontal="left"/>
      <protection hidden="1"/>
    </xf>
    <xf numFmtId="175" fontId="8" fillId="2" borderId="0" xfId="0" applyNumberFormat="1" applyFont="1" applyFill="1" applyBorder="1" applyAlignment="1" applyProtection="1">
      <protection hidden="1"/>
    </xf>
    <xf numFmtId="0" fontId="11" fillId="2" borderId="0" xfId="0" applyFont="1" applyFill="1" applyProtection="1">
      <protection hidden="1"/>
    </xf>
    <xf numFmtId="0" fontId="4" fillId="0" borderId="0" xfId="0" applyFont="1" applyFill="1" applyAlignment="1" applyProtection="1">
      <alignment horizontal="right"/>
      <protection locked="0"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left"/>
      <protection locked="0"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177" fontId="8" fillId="2" borderId="0" xfId="0" applyNumberFormat="1" applyFont="1" applyFill="1" applyBorder="1" applyAlignment="1" applyProtection="1">
      <protection hidden="1"/>
    </xf>
    <xf numFmtId="2" fontId="8" fillId="2" borderId="0" xfId="0" applyNumberFormat="1" applyFont="1" applyFill="1" applyAlignment="1" applyProtection="1">
      <alignment horizontal="center" vertical="center"/>
      <protection hidden="1"/>
    </xf>
    <xf numFmtId="0" fontId="14" fillId="4" borderId="8" xfId="0" applyFont="1" applyFill="1" applyBorder="1" applyAlignment="1" applyProtection="1">
      <alignment horizontal="left" vertical="center"/>
      <protection locked="0" hidden="1"/>
    </xf>
    <xf numFmtId="173" fontId="14" fillId="4" borderId="8" xfId="0" applyNumberFormat="1" applyFont="1" applyFill="1" applyBorder="1" applyAlignment="1" applyProtection="1">
      <alignment horizontal="left" vertical="center"/>
      <protection locked="0" hidden="1"/>
    </xf>
    <xf numFmtId="173" fontId="14" fillId="4" borderId="8" xfId="0" applyNumberFormat="1" applyFont="1" applyFill="1" applyBorder="1" applyAlignment="1" applyProtection="1">
      <alignment horizontal="left"/>
      <protection locked="0" hidden="1"/>
    </xf>
    <xf numFmtId="173" fontId="14" fillId="4" borderId="12" xfId="0" applyNumberFormat="1" applyFont="1" applyFill="1" applyBorder="1" applyAlignment="1" applyProtection="1">
      <alignment horizontal="left"/>
      <protection locked="0" hidden="1"/>
    </xf>
    <xf numFmtId="2" fontId="8" fillId="2" borderId="8" xfId="0" applyNumberFormat="1" applyFont="1" applyFill="1" applyBorder="1" applyAlignment="1" applyProtection="1">
      <alignment horizontal="center" vertical="center"/>
      <protection hidden="1"/>
    </xf>
    <xf numFmtId="2" fontId="8" fillId="2" borderId="14" xfId="0" applyNumberFormat="1" applyFont="1" applyFill="1" applyBorder="1" applyAlignment="1" applyProtection="1">
      <alignment horizontal="center" vertical="center"/>
      <protection hidden="1"/>
    </xf>
    <xf numFmtId="171" fontId="14" fillId="5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0" fillId="6" borderId="0" xfId="0" applyFont="1" applyFill="1" applyProtection="1"/>
    <xf numFmtId="0" fontId="2" fillId="6" borderId="0" xfId="0" applyFont="1" applyFill="1" applyProtection="1"/>
    <xf numFmtId="0" fontId="7" fillId="6" borderId="0" xfId="0" applyFont="1" applyFill="1" applyBorder="1" applyProtection="1"/>
    <xf numFmtId="0" fontId="0" fillId="6" borderId="0" xfId="0" applyFont="1" applyFill="1" applyBorder="1" applyAlignment="1" applyProtection="1">
      <alignment horizontal="left"/>
    </xf>
    <xf numFmtId="0" fontId="14" fillId="6" borderId="0" xfId="0" applyFont="1" applyFill="1" applyProtection="1">
      <protection hidden="1"/>
    </xf>
    <xf numFmtId="0" fontId="17" fillId="6" borderId="0" xfId="0" applyFont="1" applyFill="1" applyBorder="1" applyAlignment="1" applyProtection="1">
      <alignment horizontal="left" vertical="center"/>
      <protection hidden="1"/>
    </xf>
    <xf numFmtId="0" fontId="14" fillId="6" borderId="0" xfId="0" applyFont="1" applyFill="1" applyAlignment="1" applyProtection="1">
      <alignment horizontal="center" vertical="center"/>
      <protection hidden="1"/>
    </xf>
    <xf numFmtId="0" fontId="14" fillId="6" borderId="0" xfId="0" applyFont="1" applyFill="1" applyBorder="1" applyAlignment="1" applyProtection="1">
      <alignment horizontal="left"/>
      <protection hidden="1"/>
    </xf>
    <xf numFmtId="0" fontId="21" fillId="6" borderId="0" xfId="0" applyFont="1" applyFill="1" applyBorder="1" applyAlignment="1" applyProtection="1">
      <alignment horizontal="left" vertical="center"/>
      <protection hidden="1"/>
    </xf>
    <xf numFmtId="164" fontId="27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0" xfId="0" applyFont="1" applyFill="1" applyBorder="1" applyAlignment="1" applyProtection="1">
      <alignment horizontal="center" vertical="center"/>
      <protection hidden="1"/>
    </xf>
    <xf numFmtId="0" fontId="29" fillId="6" borderId="0" xfId="0" applyFont="1" applyFill="1" applyBorder="1" applyAlignment="1" applyProtection="1">
      <alignment horizontal="center" vertical="center" wrapText="1"/>
      <protection hidden="1"/>
    </xf>
    <xf numFmtId="171" fontId="14" fillId="6" borderId="0" xfId="0" applyNumberFormat="1" applyFont="1" applyFill="1" applyBorder="1" applyAlignment="1" applyProtection="1">
      <alignment horizontal="center" vertical="center"/>
      <protection hidden="1"/>
    </xf>
    <xf numFmtId="170" fontId="14" fillId="6" borderId="0" xfId="0" applyNumberFormat="1" applyFont="1" applyFill="1" applyBorder="1" applyAlignment="1" applyProtection="1">
      <alignment horizontal="left"/>
      <protection hidden="1"/>
    </xf>
    <xf numFmtId="0" fontId="20" fillId="6" borderId="0" xfId="0" applyFont="1" applyFill="1" applyBorder="1" applyAlignment="1" applyProtection="1">
      <alignment horizontal="left" vertical="center"/>
      <protection hidden="1"/>
    </xf>
    <xf numFmtId="170" fontId="14" fillId="6" borderId="0" xfId="0" applyNumberFormat="1" applyFont="1" applyFill="1" applyAlignment="1" applyProtection="1">
      <alignment horizontal="center" vertical="center"/>
      <protection hidden="1"/>
    </xf>
    <xf numFmtId="171" fontId="14" fillId="6" borderId="0" xfId="0" applyNumberFormat="1" applyFont="1" applyFill="1" applyBorder="1" applyAlignment="1" applyProtection="1">
      <alignment horizontal="right" vertical="center"/>
      <protection hidden="1"/>
    </xf>
    <xf numFmtId="2" fontId="14" fillId="6" borderId="0" xfId="0" applyNumberFormat="1" applyFont="1" applyFill="1" applyBorder="1" applyAlignment="1" applyProtection="1">
      <alignment horizontal="left"/>
      <protection hidden="1"/>
    </xf>
    <xf numFmtId="14" fontId="21" fillId="6" borderId="0" xfId="0" applyNumberFormat="1" applyFont="1" applyFill="1" applyBorder="1" applyAlignment="1" applyProtection="1">
      <alignment horizontal="center" vertical="center"/>
      <protection hidden="1"/>
    </xf>
    <xf numFmtId="2" fontId="21" fillId="6" borderId="0" xfId="0" applyNumberFormat="1" applyFont="1" applyFill="1" applyBorder="1" applyAlignment="1" applyProtection="1">
      <alignment horizontal="center" vertical="center"/>
      <protection hidden="1"/>
    </xf>
    <xf numFmtId="2" fontId="14" fillId="6" borderId="0" xfId="0" applyNumberFormat="1" applyFont="1" applyFill="1" applyAlignment="1" applyProtection="1">
      <alignment horizontal="center" vertical="center"/>
      <protection hidden="1"/>
    </xf>
    <xf numFmtId="169" fontId="14" fillId="6" borderId="0" xfId="0" applyNumberFormat="1" applyFont="1" applyFill="1" applyBorder="1" applyAlignment="1" applyProtection="1">
      <alignment horizontal="center" vertical="center"/>
      <protection hidden="1"/>
    </xf>
    <xf numFmtId="0" fontId="22" fillId="6" borderId="0" xfId="0" applyFont="1" applyFill="1" applyBorder="1" applyAlignment="1" applyProtection="1">
      <alignment vertical="center"/>
      <protection hidden="1"/>
    </xf>
    <xf numFmtId="0" fontId="14" fillId="6" borderId="0" xfId="0" applyFont="1" applyFill="1" applyBorder="1" applyProtection="1">
      <protection hidden="1"/>
    </xf>
    <xf numFmtId="168" fontId="14" fillId="6" borderId="0" xfId="0" applyNumberFormat="1" applyFont="1" applyFill="1" applyBorder="1" applyAlignment="1" applyProtection="1">
      <alignment horizontal="center" vertical="center"/>
      <protection hidden="1"/>
    </xf>
    <xf numFmtId="0" fontId="20" fillId="6" borderId="0" xfId="0" applyFont="1" applyFill="1" applyBorder="1" applyAlignment="1" applyProtection="1">
      <alignment horizontal="center" vertical="center"/>
      <protection hidden="1"/>
    </xf>
    <xf numFmtId="166" fontId="28" fillId="6" borderId="0" xfId="0" applyNumberFormat="1" applyFont="1" applyFill="1" applyBorder="1" applyAlignment="1" applyProtection="1">
      <alignment horizontal="center" vertical="center"/>
      <protection hidden="1"/>
    </xf>
    <xf numFmtId="166" fontId="14" fillId="6" borderId="0" xfId="0" applyNumberFormat="1" applyFont="1" applyFill="1" applyBorder="1" applyAlignment="1" applyProtection="1">
      <alignment horizontal="center" vertical="center"/>
      <protection hidden="1"/>
    </xf>
    <xf numFmtId="2" fontId="22" fillId="6" borderId="0" xfId="0" applyNumberFormat="1" applyFont="1" applyFill="1" applyBorder="1" applyAlignment="1" applyProtection="1">
      <alignment horizontal="left" vertical="center"/>
      <protection hidden="1"/>
    </xf>
    <xf numFmtId="0" fontId="29" fillId="6" borderId="0" xfId="0" applyFont="1" applyFill="1" applyBorder="1" applyAlignment="1" applyProtection="1">
      <alignment horizontal="left" vertical="center" wrapText="1"/>
      <protection hidden="1"/>
    </xf>
    <xf numFmtId="166" fontId="14" fillId="6" borderId="0" xfId="0" applyNumberFormat="1" applyFont="1" applyFill="1" applyBorder="1" applyAlignment="1" applyProtection="1">
      <alignment horizontal="left" vertical="center"/>
      <protection hidden="1"/>
    </xf>
    <xf numFmtId="0" fontId="14" fillId="6" borderId="0" xfId="0" applyFont="1" applyFill="1" applyBorder="1" applyAlignment="1" applyProtection="1">
      <alignment horizontal="left" vertical="center"/>
      <protection hidden="1"/>
    </xf>
    <xf numFmtId="0" fontId="22" fillId="6" borderId="0" xfId="0" applyFont="1" applyFill="1" applyBorder="1" applyAlignment="1" applyProtection="1">
      <alignment horizontal="left" vertical="center"/>
      <protection hidden="1"/>
    </xf>
    <xf numFmtId="0" fontId="21" fillId="6" borderId="0" xfId="0" applyFont="1" applyFill="1" applyBorder="1" applyAlignment="1" applyProtection="1">
      <alignment horizontal="center" vertical="center"/>
      <protection hidden="1"/>
    </xf>
    <xf numFmtId="1" fontId="21" fillId="6" borderId="0" xfId="0" applyNumberFormat="1" applyFont="1" applyFill="1" applyBorder="1" applyAlignment="1" applyProtection="1">
      <alignment horizontal="center" vertical="center"/>
      <protection hidden="1"/>
    </xf>
    <xf numFmtId="9" fontId="21" fillId="6" borderId="0" xfId="0" applyNumberFormat="1" applyFont="1" applyFill="1" applyBorder="1" applyAlignment="1" applyProtection="1">
      <alignment horizontal="center" vertical="center"/>
      <protection hidden="1"/>
    </xf>
    <xf numFmtId="2" fontId="26" fillId="6" borderId="0" xfId="0" applyNumberFormat="1" applyFont="1" applyFill="1" applyBorder="1" applyAlignment="1" applyProtection="1">
      <alignment horizontal="center" vertical="center"/>
      <protection hidden="1"/>
    </xf>
    <xf numFmtId="1" fontId="26" fillId="6" borderId="0" xfId="0" applyNumberFormat="1" applyFont="1" applyFill="1" applyBorder="1" applyAlignment="1" applyProtection="1">
      <alignment horizontal="center" vertical="center"/>
      <protection hidden="1"/>
    </xf>
    <xf numFmtId="0" fontId="26" fillId="6" borderId="0" xfId="0" applyFont="1" applyFill="1" applyBorder="1" applyAlignment="1" applyProtection="1">
      <alignment horizontal="center" vertical="center"/>
      <protection hidden="1"/>
    </xf>
    <xf numFmtId="9" fontId="26" fillId="6" borderId="0" xfId="0" applyNumberFormat="1" applyFont="1" applyFill="1" applyBorder="1" applyAlignment="1" applyProtection="1">
      <alignment horizontal="center" vertical="center"/>
      <protection hidden="1"/>
    </xf>
    <xf numFmtId="167" fontId="14" fillId="6" borderId="0" xfId="0" applyNumberFormat="1" applyFont="1" applyFill="1" applyBorder="1" applyAlignment="1" applyProtection="1">
      <alignment horizontal="center" vertical="center"/>
      <protection hidden="1"/>
    </xf>
    <xf numFmtId="49" fontId="29" fillId="6" borderId="0" xfId="0" applyNumberFormat="1" applyFont="1" applyFill="1" applyBorder="1" applyAlignment="1" applyProtection="1">
      <alignment horizontal="center" vertical="center" wrapText="1"/>
      <protection hidden="1"/>
    </xf>
    <xf numFmtId="167" fontId="22" fillId="6" borderId="0" xfId="0" applyNumberFormat="1" applyFont="1" applyFill="1" applyBorder="1" applyAlignment="1" applyProtection="1">
      <alignment horizontal="center" vertical="center"/>
      <protection hidden="1"/>
    </xf>
    <xf numFmtId="176" fontId="33" fillId="6" borderId="0" xfId="0" applyNumberFormat="1" applyFont="1" applyFill="1" applyBorder="1" applyAlignment="1" applyProtection="1">
      <protection hidden="1"/>
    </xf>
    <xf numFmtId="1" fontId="33" fillId="6" borderId="0" xfId="0" applyNumberFormat="1" applyFont="1" applyFill="1" applyProtection="1">
      <protection hidden="1"/>
    </xf>
    <xf numFmtId="0" fontId="33" fillId="6" borderId="0" xfId="0" applyFont="1" applyFill="1" applyProtection="1">
      <protection hidden="1"/>
    </xf>
    <xf numFmtId="170" fontId="27" fillId="6" borderId="0" xfId="0" applyNumberFormat="1" applyFont="1" applyFill="1" applyBorder="1" applyAlignment="1" applyProtection="1">
      <alignment horizontal="center" vertical="center" wrapText="1"/>
      <protection hidden="1"/>
    </xf>
    <xf numFmtId="170" fontId="14" fillId="6" borderId="0" xfId="0" applyNumberFormat="1" applyFont="1" applyFill="1" applyBorder="1" applyAlignment="1" applyProtection="1">
      <alignment horizontal="center" vertical="center"/>
      <protection hidden="1"/>
    </xf>
    <xf numFmtId="170" fontId="22" fillId="6" borderId="0" xfId="0" applyNumberFormat="1" applyFont="1" applyFill="1" applyBorder="1" applyAlignment="1" applyProtection="1">
      <alignment horizontal="center" vertical="center"/>
      <protection hidden="1"/>
    </xf>
    <xf numFmtId="2" fontId="28" fillId="6" borderId="0" xfId="0" applyNumberFormat="1" applyFont="1" applyFill="1" applyBorder="1" applyAlignment="1" applyProtection="1">
      <alignment horizontal="center" vertical="center"/>
      <protection hidden="1"/>
    </xf>
    <xf numFmtId="2" fontId="20" fillId="6" borderId="0" xfId="0" applyNumberFormat="1" applyFont="1" applyFill="1" applyBorder="1" applyAlignment="1" applyProtection="1">
      <alignment horizontal="center" vertical="center"/>
      <protection hidden="1"/>
    </xf>
    <xf numFmtId="2" fontId="14" fillId="6" borderId="0" xfId="0" applyNumberFormat="1" applyFont="1" applyFill="1" applyProtection="1">
      <protection hidden="1"/>
    </xf>
    <xf numFmtId="170" fontId="14" fillId="6" borderId="0" xfId="0" applyNumberFormat="1" applyFont="1" applyFill="1" applyProtection="1">
      <protection hidden="1"/>
    </xf>
    <xf numFmtId="2" fontId="34" fillId="6" borderId="0" xfId="0" applyNumberFormat="1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/>
    <xf numFmtId="0" fontId="5" fillId="6" borderId="0" xfId="0" applyFont="1" applyFill="1" applyBorder="1" applyAlignment="1"/>
    <xf numFmtId="0" fontId="0" fillId="6" borderId="0" xfId="0" applyFill="1" applyBorder="1" applyAlignment="1"/>
    <xf numFmtId="0" fontId="0" fillId="6" borderId="0" xfId="0" applyFill="1" applyProtection="1">
      <protection hidden="1"/>
    </xf>
    <xf numFmtId="2" fontId="8" fillId="6" borderId="0" xfId="0" applyNumberFormat="1" applyFont="1" applyFill="1" applyAlignment="1" applyProtection="1">
      <alignment horizontal="center" vertical="center"/>
      <protection hidden="1"/>
    </xf>
    <xf numFmtId="0" fontId="14" fillId="6" borderId="0" xfId="0" applyFont="1" applyFill="1" applyBorder="1" applyAlignment="1" applyProtection="1">
      <protection hidden="1"/>
    </xf>
    <xf numFmtId="0" fontId="18" fillId="6" borderId="0" xfId="0" applyFont="1" applyFill="1" applyBorder="1" applyProtection="1">
      <protection hidden="1"/>
    </xf>
    <xf numFmtId="0" fontId="19" fillId="6" borderId="0" xfId="0" applyFont="1" applyFill="1" applyBorder="1" applyAlignment="1" applyProtection="1">
      <alignment horizontal="left" vertical="center"/>
      <protection hidden="1"/>
    </xf>
    <xf numFmtId="0" fontId="19" fillId="6" borderId="0" xfId="0" applyFont="1" applyFill="1" applyBorder="1" applyProtection="1">
      <protection hidden="1"/>
    </xf>
    <xf numFmtId="0" fontId="18" fillId="6" borderId="0" xfId="0" applyFont="1" applyFill="1" applyBorder="1" applyAlignment="1" applyProtection="1">
      <alignment horizontal="center"/>
      <protection hidden="1"/>
    </xf>
    <xf numFmtId="0" fontId="17" fillId="6" borderId="0" xfId="0" applyFont="1" applyFill="1" applyBorder="1" applyAlignment="1" applyProtection="1">
      <alignment vertical="center"/>
      <protection hidden="1"/>
    </xf>
    <xf numFmtId="0" fontId="19" fillId="6" borderId="0" xfId="0" applyFont="1" applyFill="1" applyBorder="1" applyAlignment="1" applyProtection="1">
      <alignment horizontal="center"/>
      <protection hidden="1"/>
    </xf>
    <xf numFmtId="0" fontId="19" fillId="6" borderId="0" xfId="0" applyFont="1" applyFill="1" applyBorder="1" applyAlignment="1" applyProtection="1">
      <alignment horizontal="left" indent="1"/>
      <protection hidden="1"/>
    </xf>
    <xf numFmtId="0" fontId="22" fillId="6" borderId="0" xfId="0" applyFont="1" applyFill="1" applyBorder="1" applyProtection="1">
      <protection hidden="1"/>
    </xf>
    <xf numFmtId="0" fontId="23" fillId="6" borderId="0" xfId="0" applyFont="1" applyFill="1" applyProtection="1">
      <protection hidden="1"/>
    </xf>
    <xf numFmtId="175" fontId="19" fillId="6" borderId="0" xfId="0" applyNumberFormat="1" applyFont="1" applyFill="1" applyBorder="1" applyAlignment="1" applyProtection="1">
      <alignment horizontal="left" vertical="center"/>
      <protection hidden="1"/>
    </xf>
    <xf numFmtId="0" fontId="14" fillId="6" borderId="0" xfId="0" applyFont="1" applyFill="1" applyBorder="1" applyAlignment="1" applyProtection="1">
      <alignment vertical="center"/>
      <protection hidden="1"/>
    </xf>
    <xf numFmtId="0" fontId="14" fillId="6" borderId="0" xfId="0" applyFont="1" applyFill="1" applyAlignment="1" applyProtection="1">
      <alignment vertical="center"/>
      <protection hidden="1"/>
    </xf>
    <xf numFmtId="171" fontId="19" fillId="6" borderId="0" xfId="0" applyNumberFormat="1" applyFont="1" applyFill="1" applyBorder="1" applyAlignment="1" applyProtection="1">
      <alignment horizontal="left" vertical="center"/>
      <protection hidden="1"/>
    </xf>
    <xf numFmtId="1" fontId="24" fillId="6" borderId="18" xfId="0" applyNumberFormat="1" applyFont="1" applyFill="1" applyBorder="1" applyAlignment="1" applyProtection="1">
      <alignment vertical="center"/>
      <protection hidden="1"/>
    </xf>
    <xf numFmtId="0" fontId="19" fillId="6" borderId="0" xfId="0" applyFont="1" applyFill="1" applyBorder="1" applyAlignment="1" applyProtection="1">
      <alignment horizontal="left"/>
      <protection hidden="1"/>
    </xf>
    <xf numFmtId="0" fontId="19" fillId="6" borderId="0" xfId="0" applyFont="1" applyFill="1" applyBorder="1" applyAlignment="1" applyProtection="1">
      <protection hidden="1"/>
    </xf>
    <xf numFmtId="49" fontId="19" fillId="6" borderId="0" xfId="0" applyNumberFormat="1" applyFont="1" applyFill="1" applyBorder="1" applyAlignment="1" applyProtection="1">
      <alignment horizontal="left" vertical="center"/>
      <protection hidden="1"/>
    </xf>
    <xf numFmtId="2" fontId="19" fillId="6" borderId="0" xfId="0" applyNumberFormat="1" applyFont="1" applyFill="1" applyBorder="1" applyAlignment="1" applyProtection="1">
      <alignment horizontal="left" vertical="center"/>
      <protection hidden="1"/>
    </xf>
    <xf numFmtId="0" fontId="21" fillId="6" borderId="0" xfId="0" applyFont="1" applyFill="1" applyBorder="1" applyAlignment="1" applyProtection="1">
      <alignment vertical="center"/>
      <protection hidden="1"/>
    </xf>
    <xf numFmtId="0" fontId="14" fillId="6" borderId="19" xfId="0" applyFont="1" applyFill="1" applyBorder="1" applyProtection="1">
      <protection hidden="1"/>
    </xf>
    <xf numFmtId="0" fontId="19" fillId="6" borderId="19" xfId="0" applyFont="1" applyFill="1" applyBorder="1" applyAlignment="1" applyProtection="1">
      <alignment horizontal="left" vertical="center"/>
      <protection hidden="1"/>
    </xf>
    <xf numFmtId="0" fontId="19" fillId="6" borderId="19" xfId="0" applyFont="1" applyFill="1" applyBorder="1" applyProtection="1">
      <protection hidden="1"/>
    </xf>
    <xf numFmtId="0" fontId="19" fillId="6" borderId="19" xfId="0" applyFont="1" applyFill="1" applyBorder="1" applyAlignment="1" applyProtection="1">
      <alignment horizontal="center"/>
      <protection hidden="1"/>
    </xf>
    <xf numFmtId="0" fontId="21" fillId="6" borderId="19" xfId="0" applyFont="1" applyFill="1" applyBorder="1" applyProtection="1">
      <protection hidden="1"/>
    </xf>
    <xf numFmtId="176" fontId="35" fillId="6" borderId="0" xfId="0" applyNumberFormat="1" applyFont="1" applyFill="1" applyBorder="1" applyAlignment="1" applyProtection="1">
      <protection hidden="1"/>
    </xf>
    <xf numFmtId="1" fontId="35" fillId="6" borderId="0" xfId="0" applyNumberFormat="1" applyFont="1" applyFill="1" applyProtection="1">
      <protection hidden="1"/>
    </xf>
    <xf numFmtId="0" fontId="22" fillId="6" borderId="20" xfId="0" applyFont="1" applyFill="1" applyBorder="1" applyAlignment="1" applyProtection="1">
      <alignment horizontal="left" vertical="center"/>
      <protection hidden="1"/>
    </xf>
    <xf numFmtId="2" fontId="14" fillId="6" borderId="0" xfId="0" applyNumberFormat="1" applyFont="1" applyFill="1" applyAlignment="1" applyProtection="1">
      <alignment horizontal="left" vertical="center"/>
      <protection hidden="1"/>
    </xf>
    <xf numFmtId="171" fontId="14" fillId="6" borderId="0" xfId="0" applyNumberFormat="1" applyFont="1" applyFill="1" applyAlignment="1" applyProtection="1">
      <alignment horizontal="center" vertical="center"/>
      <protection hidden="1"/>
    </xf>
    <xf numFmtId="171" fontId="14" fillId="7" borderId="8" xfId="0" applyNumberFormat="1" applyFont="1" applyFill="1" applyBorder="1" applyAlignment="1" applyProtection="1">
      <alignment horizontal="center" vertical="center"/>
      <protection hidden="1"/>
    </xf>
    <xf numFmtId="171" fontId="14" fillId="7" borderId="8" xfId="0" applyNumberFormat="1" applyFont="1" applyFill="1" applyBorder="1" applyAlignment="1" applyProtection="1">
      <alignment horizontal="center" vertical="center"/>
      <protection locked="0" hidden="1"/>
    </xf>
    <xf numFmtId="171" fontId="35" fillId="6" borderId="0" xfId="0" applyNumberFormat="1" applyFont="1" applyFill="1" applyAlignment="1" applyProtection="1">
      <alignment horizontal="center" vertical="center"/>
      <protection hidden="1"/>
    </xf>
    <xf numFmtId="171" fontId="35" fillId="6" borderId="0" xfId="0" applyNumberFormat="1" applyFont="1" applyFill="1" applyBorder="1" applyAlignment="1" applyProtection="1">
      <alignment horizontal="center" vertical="center"/>
      <protection hidden="1"/>
    </xf>
    <xf numFmtId="171" fontId="14" fillId="7" borderId="8" xfId="0" applyNumberFormat="1" applyFont="1" applyFill="1" applyBorder="1" applyAlignment="1" applyProtection="1">
      <alignment horizontal="right" vertical="center"/>
      <protection locked="0" hidden="1"/>
    </xf>
    <xf numFmtId="170" fontId="14" fillId="7" borderId="8" xfId="0" applyNumberFormat="1" applyFont="1" applyFill="1" applyBorder="1" applyAlignment="1" applyProtection="1">
      <alignment horizontal="center" vertical="center"/>
      <protection hidden="1"/>
    </xf>
    <xf numFmtId="2" fontId="14" fillId="7" borderId="8" xfId="0" applyNumberFormat="1" applyFont="1" applyFill="1" applyBorder="1" applyAlignment="1" applyProtection="1">
      <alignment horizontal="center" vertical="center"/>
      <protection locked="0" hidden="1"/>
    </xf>
    <xf numFmtId="2" fontId="14" fillId="7" borderId="8" xfId="0" applyNumberFormat="1" applyFont="1" applyFill="1" applyBorder="1" applyAlignment="1" applyProtection="1">
      <alignment horizontal="center" vertical="center"/>
      <protection hidden="1"/>
    </xf>
    <xf numFmtId="170" fontId="14" fillId="7" borderId="8" xfId="0" applyNumberFormat="1" applyFont="1" applyFill="1" applyBorder="1" applyAlignment="1" applyProtection="1">
      <alignment horizontal="center" vertical="center"/>
      <protection locked="0" hidden="1"/>
    </xf>
    <xf numFmtId="0" fontId="36" fillId="6" borderId="21" xfId="0" applyFont="1" applyFill="1" applyBorder="1" applyAlignment="1" applyProtection="1">
      <alignment vertical="center"/>
    </xf>
    <xf numFmtId="0" fontId="36" fillId="6" borderId="23" xfId="0" applyFont="1" applyFill="1" applyBorder="1" applyAlignment="1" applyProtection="1">
      <alignment vertical="center"/>
    </xf>
    <xf numFmtId="0" fontId="36" fillId="6" borderId="25" xfId="0" applyFont="1" applyFill="1" applyBorder="1" applyAlignment="1" applyProtection="1">
      <alignment vertical="center"/>
    </xf>
    <xf numFmtId="0" fontId="8" fillId="5" borderId="0" xfId="0" applyFont="1" applyFill="1" applyProtection="1">
      <protection hidden="1"/>
    </xf>
    <xf numFmtId="0" fontId="8" fillId="5" borderId="8" xfId="0" applyFont="1" applyFill="1" applyBorder="1" applyAlignment="1" applyProtection="1">
      <alignment horizontal="center"/>
      <protection hidden="1"/>
    </xf>
    <xf numFmtId="169" fontId="8" fillId="5" borderId="8" xfId="0" applyNumberFormat="1" applyFont="1" applyFill="1" applyBorder="1" applyAlignment="1" applyProtection="1">
      <alignment horizontal="center" vertical="center"/>
      <protection hidden="1"/>
    </xf>
    <xf numFmtId="2" fontId="8" fillId="5" borderId="8" xfId="0" applyNumberFormat="1" applyFont="1" applyFill="1" applyBorder="1" applyAlignment="1" applyProtection="1">
      <alignment horizontal="center" vertical="center"/>
      <protection hidden="1"/>
    </xf>
    <xf numFmtId="0" fontId="2" fillId="8" borderId="27" xfId="0" applyFont="1" applyFill="1" applyBorder="1" applyProtection="1"/>
    <xf numFmtId="0" fontId="2" fillId="8" borderId="28" xfId="0" applyFont="1" applyFill="1" applyBorder="1" applyProtection="1"/>
    <xf numFmtId="0" fontId="0" fillId="8" borderId="29" xfId="0" applyFont="1" applyFill="1" applyBorder="1" applyProtection="1"/>
    <xf numFmtId="0" fontId="0" fillId="8" borderId="30" xfId="0" applyFont="1" applyFill="1" applyBorder="1" applyProtection="1"/>
    <xf numFmtId="0" fontId="2" fillId="8" borderId="31" xfId="0" applyFont="1" applyFill="1" applyBorder="1" applyProtection="1"/>
    <xf numFmtId="0" fontId="2" fillId="8" borderId="32" xfId="0" applyFont="1" applyFill="1" applyBorder="1" applyProtection="1"/>
    <xf numFmtId="0" fontId="0" fillId="8" borderId="33" xfId="0" applyFont="1" applyFill="1" applyBorder="1" applyProtection="1"/>
    <xf numFmtId="0" fontId="7" fillId="8" borderId="34" xfId="0" applyFont="1" applyFill="1" applyBorder="1" applyProtection="1"/>
    <xf numFmtId="0" fontId="0" fillId="8" borderId="34" xfId="0" applyFont="1" applyFill="1" applyBorder="1" applyAlignment="1" applyProtection="1">
      <alignment horizontal="left"/>
    </xf>
    <xf numFmtId="0" fontId="16" fillId="8" borderId="8" xfId="0" applyFont="1" applyFill="1" applyBorder="1" applyAlignment="1" applyProtection="1">
      <alignment horizontal="center" vertical="center" wrapText="1"/>
      <protection hidden="1"/>
    </xf>
    <xf numFmtId="170" fontId="16" fillId="8" borderId="8" xfId="0" applyNumberFormat="1" applyFont="1" applyFill="1" applyBorder="1" applyAlignment="1" applyProtection="1">
      <alignment horizontal="center" vertical="center" wrapText="1"/>
      <protection hidden="1"/>
    </xf>
    <xf numFmtId="2" fontId="16" fillId="8" borderId="8" xfId="0" applyNumberFormat="1" applyFont="1" applyFill="1" applyBorder="1" applyAlignment="1" applyProtection="1">
      <alignment horizontal="center" vertical="center" wrapText="1"/>
      <protection hidden="1"/>
    </xf>
    <xf numFmtId="0" fontId="16" fillId="8" borderId="8" xfId="0" applyFont="1" applyFill="1" applyBorder="1" applyAlignment="1" applyProtection="1">
      <alignment horizontal="left" vertical="center" wrapText="1"/>
      <protection hidden="1"/>
    </xf>
    <xf numFmtId="0" fontId="13" fillId="8" borderId="35" xfId="0" applyFont="1" applyFill="1" applyBorder="1" applyAlignment="1">
      <alignment horizontal="left" vertical="center"/>
    </xf>
    <xf numFmtId="0" fontId="36" fillId="8" borderId="8" xfId="0" applyFont="1" applyFill="1" applyBorder="1" applyAlignment="1" applyProtection="1">
      <alignment horizontal="left" vertical="center"/>
      <protection hidden="1"/>
    </xf>
    <xf numFmtId="170" fontId="16" fillId="8" borderId="36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8" xfId="0" applyFont="1" applyFill="1" applyBorder="1" applyAlignment="1" applyProtection="1">
      <alignment horizontal="left" vertical="center"/>
      <protection hidden="1"/>
    </xf>
    <xf numFmtId="0" fontId="14" fillId="8" borderId="8" xfId="0" applyFont="1" applyFill="1" applyBorder="1" applyAlignment="1" applyProtection="1">
      <alignment vertical="center"/>
      <protection hidden="1"/>
    </xf>
    <xf numFmtId="0" fontId="14" fillId="8" borderId="8" xfId="0" applyFont="1" applyFill="1" applyBorder="1" applyProtection="1">
      <protection hidden="1"/>
    </xf>
    <xf numFmtId="0" fontId="19" fillId="8" borderId="8" xfId="0" applyFont="1" applyFill="1" applyBorder="1" applyAlignment="1" applyProtection="1">
      <alignment horizontal="center" vertical="center"/>
      <protection hidden="1"/>
    </xf>
    <xf numFmtId="0" fontId="13" fillId="8" borderId="35" xfId="0" applyFont="1" applyFill="1" applyBorder="1" applyAlignment="1" applyProtection="1">
      <alignment horizontal="left" vertical="center"/>
      <protection hidden="1"/>
    </xf>
    <xf numFmtId="0" fontId="14" fillId="8" borderId="37" xfId="0" applyFont="1" applyFill="1" applyBorder="1" applyAlignment="1" applyProtection="1">
      <alignment vertical="center"/>
      <protection hidden="1"/>
    </xf>
    <xf numFmtId="0" fontId="19" fillId="6" borderId="0" xfId="0" applyFont="1" applyFill="1" applyBorder="1" applyAlignment="1" applyProtection="1">
      <alignment horizontal="left" vertical="center"/>
      <protection hidden="1"/>
    </xf>
    <xf numFmtId="0" fontId="14" fillId="6" borderId="0" xfId="0" applyFont="1" applyFill="1" applyProtection="1">
      <protection hidden="1"/>
    </xf>
    <xf numFmtId="0" fontId="14" fillId="6" borderId="0" xfId="0" applyFont="1" applyFill="1" applyBorder="1" applyProtection="1">
      <protection hidden="1"/>
    </xf>
    <xf numFmtId="0" fontId="19" fillId="6" borderId="0" xfId="0" applyFont="1" applyFill="1" applyBorder="1" applyAlignment="1" applyProtection="1">
      <alignment horizontal="left" indent="2"/>
      <protection hidden="1"/>
    </xf>
    <xf numFmtId="0" fontId="18" fillId="6" borderId="0" xfId="0" applyFont="1" applyFill="1" applyBorder="1" applyAlignment="1" applyProtection="1">
      <alignment horizontal="left" indent="2"/>
      <protection hidden="1"/>
    </xf>
    <xf numFmtId="2" fontId="14" fillId="6" borderId="0" xfId="0" applyNumberFormat="1" applyFont="1" applyFill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left" vertical="center"/>
      <protection hidden="1"/>
    </xf>
    <xf numFmtId="0" fontId="14" fillId="6" borderId="0" xfId="0" applyFont="1" applyFill="1" applyBorder="1" applyAlignment="1" applyProtection="1">
      <alignment horizontal="left"/>
      <protection hidden="1"/>
    </xf>
    <xf numFmtId="2" fontId="14" fillId="6" borderId="0" xfId="0" applyNumberFormat="1" applyFont="1" applyFill="1" applyBorder="1" applyAlignment="1" applyProtection="1">
      <alignment horizontal="left"/>
      <protection hidden="1"/>
    </xf>
    <xf numFmtId="170" fontId="14" fillId="6" borderId="0" xfId="0" applyNumberFormat="1" applyFont="1" applyFill="1" applyBorder="1" applyAlignment="1" applyProtection="1">
      <alignment horizontal="left"/>
      <protection hidden="1"/>
    </xf>
    <xf numFmtId="0" fontId="14" fillId="6" borderId="0" xfId="0" applyFont="1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left" vertical="center"/>
      <protection hidden="1"/>
    </xf>
    <xf numFmtId="0" fontId="14" fillId="6" borderId="0" xfId="0" applyFont="1" applyFill="1" applyBorder="1" applyAlignment="1" applyProtection="1">
      <alignment horizontal="left" vertical="center"/>
      <protection hidden="1"/>
    </xf>
    <xf numFmtId="2" fontId="14" fillId="6" borderId="0" xfId="0" applyNumberFormat="1" applyFont="1" applyFill="1" applyAlignment="1" applyProtection="1">
      <alignment horizontal="left" vertical="center"/>
      <protection hidden="1"/>
    </xf>
    <xf numFmtId="0" fontId="22" fillId="6" borderId="0" xfId="0" applyFont="1" applyFill="1" applyBorder="1" applyAlignment="1" applyProtection="1">
      <alignment horizontal="left" vertical="center"/>
      <protection hidden="1"/>
    </xf>
    <xf numFmtId="0" fontId="14" fillId="6" borderId="0" xfId="0" applyFont="1" applyFill="1" applyAlignment="1" applyProtection="1">
      <alignment horizontal="center" vertical="center"/>
      <protection hidden="1"/>
    </xf>
    <xf numFmtId="0" fontId="14" fillId="6" borderId="0" xfId="0" applyFont="1" applyFill="1" applyBorder="1" applyAlignment="1" applyProtection="1">
      <alignment horizontal="center" vertical="center"/>
      <protection hidden="1"/>
    </xf>
    <xf numFmtId="2" fontId="14" fillId="6" borderId="0" xfId="0" applyNumberFormat="1" applyFont="1" applyFill="1" applyAlignment="1" applyProtection="1">
      <alignment horizontal="center" vertical="center"/>
      <protection hidden="1"/>
    </xf>
    <xf numFmtId="170" fontId="14" fillId="6" borderId="0" xfId="0" applyNumberFormat="1" applyFont="1" applyFill="1" applyAlignment="1" applyProtection="1">
      <alignment horizontal="center" vertical="center"/>
      <protection hidden="1"/>
    </xf>
    <xf numFmtId="167" fontId="14" fillId="6" borderId="0" xfId="0" applyNumberFormat="1" applyFont="1" applyFill="1" applyBorder="1" applyAlignment="1" applyProtection="1">
      <alignment horizontal="center" vertical="center"/>
      <protection hidden="1"/>
    </xf>
    <xf numFmtId="0" fontId="36" fillId="6" borderId="0" xfId="0" applyFont="1" applyFill="1" applyBorder="1" applyAlignment="1" applyProtection="1">
      <alignment horizontal="left" vertical="center"/>
      <protection hidden="1"/>
    </xf>
    <xf numFmtId="0" fontId="14" fillId="6" borderId="0" xfId="0" applyFont="1" applyFill="1" applyBorder="1" applyAlignment="1" applyProtection="1">
      <alignment vertical="center"/>
      <protection hidden="1"/>
    </xf>
    <xf numFmtId="171" fontId="14" fillId="6" borderId="0" xfId="0" applyNumberFormat="1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170" fontId="14" fillId="6" borderId="0" xfId="0" applyNumberFormat="1" applyFont="1" applyFill="1" applyBorder="1" applyAlignment="1" applyProtection="1">
      <alignment horizontal="left"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14" fillId="6" borderId="0" xfId="0" applyFont="1" applyFill="1" applyBorder="1" applyAlignment="1" applyProtection="1">
      <alignment horizontal="left"/>
      <protection hidden="1"/>
    </xf>
    <xf numFmtId="0" fontId="14" fillId="4" borderId="12" xfId="0" applyFont="1" applyFill="1" applyBorder="1" applyAlignment="1" applyProtection="1">
      <alignment horizontal="left"/>
      <protection locked="0" hidden="1"/>
    </xf>
    <xf numFmtId="0" fontId="14" fillId="4" borderId="8" xfId="0" applyFont="1" applyFill="1" applyBorder="1" applyAlignment="1" applyProtection="1">
      <alignment horizontal="left"/>
      <protection locked="0" hidden="1"/>
    </xf>
    <xf numFmtId="166" fontId="14" fillId="6" borderId="0" xfId="0" applyNumberFormat="1" applyFont="1" applyFill="1" applyBorder="1" applyAlignment="1" applyProtection="1">
      <alignment horizontal="left"/>
      <protection hidden="1"/>
    </xf>
    <xf numFmtId="166" fontId="21" fillId="6" borderId="0" xfId="0" applyNumberFormat="1" applyFont="1" applyFill="1" applyBorder="1" applyAlignment="1" applyProtection="1">
      <alignment horizontal="left" vertical="center"/>
      <protection hidden="1"/>
    </xf>
    <xf numFmtId="166" fontId="16" fillId="8" borderId="8" xfId="0" applyNumberFormat="1" applyFont="1" applyFill="1" applyBorder="1" applyAlignment="1" applyProtection="1">
      <alignment horizontal="left" vertical="center" wrapText="1"/>
      <protection hidden="1"/>
    </xf>
    <xf numFmtId="166" fontId="14" fillId="7" borderId="8" xfId="0" applyNumberFormat="1" applyFont="1" applyFill="1" applyBorder="1" applyAlignment="1" applyProtection="1">
      <alignment horizontal="left" vertical="center"/>
      <protection hidden="1"/>
    </xf>
    <xf numFmtId="166" fontId="14" fillId="6" borderId="0" xfId="0" applyNumberFormat="1" applyFont="1" applyFill="1" applyAlignment="1" applyProtection="1">
      <alignment horizontal="left" vertical="center"/>
      <protection hidden="1"/>
    </xf>
    <xf numFmtId="166" fontId="14" fillId="3" borderId="0" xfId="0" applyNumberFormat="1" applyFont="1" applyFill="1" applyAlignment="1" applyProtection="1">
      <alignment horizontal="left" vertical="center"/>
      <protection hidden="1"/>
    </xf>
    <xf numFmtId="166" fontId="14" fillId="4" borderId="0" xfId="0" applyNumberFormat="1" applyFont="1" applyFill="1" applyAlignment="1" applyProtection="1">
      <alignment horizontal="left" vertical="center"/>
      <protection hidden="1"/>
    </xf>
    <xf numFmtId="166" fontId="8" fillId="2" borderId="8" xfId="0" applyNumberFormat="1" applyFont="1" applyFill="1" applyBorder="1" applyAlignment="1" applyProtection="1">
      <alignment horizontal="center" vertical="center"/>
      <protection hidden="1"/>
    </xf>
    <xf numFmtId="170" fontId="31" fillId="8" borderId="8" xfId="0" applyNumberFormat="1" applyFont="1" applyFill="1" applyBorder="1" applyAlignment="1" applyProtection="1">
      <alignment horizontal="center" vertical="center" wrapText="1"/>
      <protection hidden="1"/>
    </xf>
    <xf numFmtId="170" fontId="14" fillId="8" borderId="8" xfId="0" applyNumberFormat="1" applyFont="1" applyFill="1" applyBorder="1" applyAlignment="1" applyProtection="1">
      <alignment horizontal="center" vertical="center" wrapText="1"/>
      <protection hidden="1"/>
    </xf>
    <xf numFmtId="0" fontId="19" fillId="6" borderId="1" xfId="0" applyFont="1" applyFill="1" applyBorder="1" applyProtection="1">
      <protection hidden="1"/>
    </xf>
    <xf numFmtId="0" fontId="2" fillId="6" borderId="0" xfId="0" applyFont="1" applyFill="1" applyBorder="1" applyProtection="1"/>
    <xf numFmtId="0" fontId="0" fillId="6" borderId="0" xfId="0" applyFont="1" applyFill="1" applyBorder="1" applyProtection="1"/>
    <xf numFmtId="0" fontId="1" fillId="6" borderId="0" xfId="0" applyFont="1" applyFill="1" applyBorder="1" applyAlignment="1" applyProtection="1">
      <alignment horizontal="center" vertical="top" wrapText="1"/>
    </xf>
    <xf numFmtId="1" fontId="14" fillId="6" borderId="0" xfId="0" applyNumberFormat="1" applyFont="1" applyFill="1" applyBorder="1" applyAlignment="1" applyProtection="1">
      <alignment horizontal="left" vertical="center"/>
      <protection hidden="1"/>
    </xf>
    <xf numFmtId="0" fontId="14" fillId="8" borderId="36" xfId="0" applyFont="1" applyFill="1" applyBorder="1" applyProtection="1">
      <protection hidden="1"/>
    </xf>
    <xf numFmtId="178" fontId="3" fillId="9" borderId="8" xfId="1" applyNumberFormat="1" applyFill="1" applyBorder="1" applyAlignment="1" applyProtection="1">
      <alignment horizontal="center"/>
      <protection locked="0"/>
    </xf>
    <xf numFmtId="0" fontId="19" fillId="8" borderId="8" xfId="0" applyFont="1" applyFill="1" applyBorder="1" applyAlignment="1" applyProtection="1">
      <alignment horizontal="left" vertical="center"/>
      <protection hidden="1"/>
    </xf>
    <xf numFmtId="0" fontId="14" fillId="6" borderId="0" xfId="0" applyFont="1" applyFill="1" applyAlignment="1" applyProtection="1">
      <protection hidden="1"/>
    </xf>
    <xf numFmtId="0" fontId="14" fillId="3" borderId="0" xfId="0" applyFont="1" applyFill="1" applyAlignment="1" applyProtection="1">
      <protection hidden="1"/>
    </xf>
    <xf numFmtId="177" fontId="39" fillId="0" borderId="0" xfId="0" applyNumberFormat="1" applyFont="1" applyBorder="1" applyAlignment="1" applyProtection="1">
      <protection hidden="1"/>
    </xf>
    <xf numFmtId="0" fontId="14" fillId="8" borderId="8" xfId="0" applyFont="1" applyFill="1" applyBorder="1" applyAlignment="1" applyProtection="1">
      <alignment horizontal="left" vertical="center"/>
      <protection locked="0"/>
    </xf>
    <xf numFmtId="0" fontId="14" fillId="8" borderId="8" xfId="0" applyFont="1" applyFill="1" applyBorder="1" applyProtection="1">
      <protection locked="0"/>
    </xf>
    <xf numFmtId="166" fontId="19" fillId="6" borderId="0" xfId="0" applyNumberFormat="1" applyFont="1" applyFill="1" applyBorder="1" applyAlignment="1" applyProtection="1">
      <alignment horizontal="right" vertical="center"/>
      <protection hidden="1"/>
    </xf>
    <xf numFmtId="166" fontId="14" fillId="8" borderId="8" xfId="0" applyNumberFormat="1" applyFont="1" applyFill="1" applyBorder="1" applyAlignment="1" applyProtection="1">
      <alignment horizontal="right" vertical="center"/>
      <protection hidden="1"/>
    </xf>
    <xf numFmtId="1" fontId="14" fillId="6" borderId="0" xfId="0" applyNumberFormat="1" applyFont="1" applyFill="1" applyAlignment="1" applyProtection="1">
      <alignment horizontal="right"/>
      <protection hidden="1"/>
    </xf>
    <xf numFmtId="1" fontId="14" fillId="8" borderId="8" xfId="0" applyNumberFormat="1" applyFont="1" applyFill="1" applyBorder="1" applyAlignment="1" applyProtection="1">
      <alignment vertical="center"/>
      <protection hidden="1"/>
    </xf>
    <xf numFmtId="1" fontId="14" fillId="6" borderId="0" xfId="0" applyNumberFormat="1" applyFont="1" applyFill="1" applyAlignment="1" applyProtection="1">
      <alignment vertical="center"/>
      <protection hidden="1"/>
    </xf>
    <xf numFmtId="1" fontId="21" fillId="6" borderId="0" xfId="0" applyNumberFormat="1" applyFont="1" applyFill="1" applyBorder="1" applyAlignment="1" applyProtection="1">
      <alignment vertical="center"/>
      <protection hidden="1"/>
    </xf>
    <xf numFmtId="1" fontId="19" fillId="6" borderId="0" xfId="0" applyNumberFormat="1" applyFont="1" applyFill="1" applyBorder="1" applyAlignment="1" applyProtection="1">
      <alignment horizontal="right" vertical="center"/>
      <protection hidden="1"/>
    </xf>
    <xf numFmtId="1" fontId="19" fillId="6" borderId="0" xfId="0" applyNumberFormat="1" applyFont="1" applyFill="1" applyBorder="1" applyAlignment="1" applyProtection="1">
      <alignment horizontal="left" vertical="center"/>
      <protection hidden="1"/>
    </xf>
    <xf numFmtId="1" fontId="14" fillId="6" borderId="0" xfId="0" applyNumberFormat="1" applyFont="1" applyFill="1" applyBorder="1" applyAlignment="1" applyProtection="1">
      <alignment vertical="center"/>
      <protection hidden="1"/>
    </xf>
    <xf numFmtId="1" fontId="14" fillId="8" borderId="8" xfId="0" applyNumberFormat="1" applyFont="1" applyFill="1" applyBorder="1" applyAlignment="1" applyProtection="1">
      <alignment horizontal="left" vertical="center"/>
      <protection hidden="1"/>
    </xf>
    <xf numFmtId="1" fontId="21" fillId="6" borderId="0" xfId="0" applyNumberFormat="1" applyFont="1" applyFill="1" applyBorder="1" applyAlignment="1" applyProtection="1">
      <alignment horizontal="left" vertical="center"/>
      <protection hidden="1"/>
    </xf>
    <xf numFmtId="1" fontId="14" fillId="6" borderId="0" xfId="0" applyNumberFormat="1" applyFont="1" applyFill="1" applyBorder="1" applyAlignment="1" applyProtection="1">
      <alignment horizontal="right" vertical="center"/>
      <protection hidden="1"/>
    </xf>
    <xf numFmtId="1" fontId="19" fillId="6" borderId="0" xfId="0" applyNumberFormat="1" applyFont="1" applyFill="1" applyBorder="1" applyAlignment="1" applyProtection="1">
      <alignment horizontal="left" indent="2"/>
      <protection hidden="1"/>
    </xf>
    <xf numFmtId="1" fontId="18" fillId="6" borderId="0" xfId="0" applyNumberFormat="1" applyFont="1" applyFill="1" applyBorder="1" applyAlignment="1" applyProtection="1">
      <alignment horizontal="left" indent="2"/>
      <protection hidden="1"/>
    </xf>
    <xf numFmtId="1" fontId="14" fillId="3" borderId="0" xfId="0" applyNumberFormat="1" applyFont="1" applyFill="1" applyAlignment="1" applyProtection="1">
      <alignment horizontal="right"/>
      <protection hidden="1"/>
    </xf>
    <xf numFmtId="0" fontId="0" fillId="6" borderId="0" xfId="0" applyFill="1"/>
    <xf numFmtId="1" fontId="14" fillId="8" borderId="8" xfId="0" applyNumberFormat="1" applyFont="1" applyFill="1" applyBorder="1" applyAlignment="1" applyProtection="1">
      <alignment horizontal="right" vertical="center"/>
      <protection hidden="1"/>
    </xf>
    <xf numFmtId="1" fontId="35" fillId="6" borderId="0" xfId="0" applyNumberFormat="1" applyFont="1" applyFill="1" applyBorder="1" applyAlignment="1" applyProtection="1">
      <alignment horizontal="left" vertical="center"/>
      <protection hidden="1"/>
    </xf>
    <xf numFmtId="1" fontId="35" fillId="6" borderId="0" xfId="0" applyNumberFormat="1" applyFont="1" applyFill="1" applyBorder="1" applyAlignment="1" applyProtection="1">
      <alignment vertical="center"/>
      <protection hidden="1"/>
    </xf>
    <xf numFmtId="171" fontId="14" fillId="5" borderId="8" xfId="0" applyNumberFormat="1" applyFont="1" applyFill="1" applyBorder="1" applyAlignment="1" applyProtection="1">
      <alignment horizontal="center" vertical="center"/>
      <protection locked="0" hidden="1"/>
    </xf>
    <xf numFmtId="171" fontId="14" fillId="5" borderId="8" xfId="0" applyNumberFormat="1" applyFont="1" applyFill="1" applyBorder="1" applyAlignment="1" applyProtection="1">
      <alignment horizontal="right" vertical="center"/>
      <protection locked="0" hidden="1"/>
    </xf>
    <xf numFmtId="170" fontId="14" fillId="5" borderId="8" xfId="0" applyNumberFormat="1" applyFont="1" applyFill="1" applyBorder="1" applyAlignment="1" applyProtection="1">
      <alignment horizontal="center" vertical="center"/>
      <protection hidden="1"/>
    </xf>
    <xf numFmtId="2" fontId="14" fillId="5" borderId="8" xfId="0" applyNumberFormat="1" applyFont="1" applyFill="1" applyBorder="1" applyAlignment="1" applyProtection="1">
      <alignment horizontal="center" vertical="center"/>
      <protection locked="0" hidden="1"/>
    </xf>
    <xf numFmtId="166" fontId="14" fillId="5" borderId="8" xfId="0" applyNumberFormat="1" applyFont="1" applyFill="1" applyBorder="1" applyAlignment="1" applyProtection="1">
      <alignment horizontal="left" vertical="center"/>
      <protection hidden="1"/>
    </xf>
    <xf numFmtId="2" fontId="14" fillId="5" borderId="8" xfId="0" applyNumberFormat="1" applyFont="1" applyFill="1" applyBorder="1" applyAlignment="1" applyProtection="1">
      <alignment horizontal="center" vertical="center"/>
      <protection hidden="1"/>
    </xf>
    <xf numFmtId="170" fontId="14" fillId="5" borderId="8" xfId="0" applyNumberFormat="1" applyFont="1" applyFill="1" applyBorder="1" applyAlignment="1" applyProtection="1">
      <alignment horizontal="center" vertical="center"/>
      <protection locked="0" hidden="1"/>
    </xf>
    <xf numFmtId="1" fontId="14" fillId="5" borderId="8" xfId="0" applyNumberFormat="1" applyFont="1" applyFill="1" applyBorder="1" applyAlignment="1" applyProtection="1">
      <alignment horizontal="center" vertical="center"/>
      <protection hidden="1"/>
    </xf>
    <xf numFmtId="0" fontId="14" fillId="5" borderId="8" xfId="0" applyFont="1" applyFill="1" applyBorder="1" applyAlignment="1" applyProtection="1">
      <alignment horizontal="center" vertical="center"/>
      <protection locked="0" hidden="1"/>
    </xf>
    <xf numFmtId="9" fontId="14" fillId="5" borderId="8" xfId="0" applyNumberFormat="1" applyFont="1" applyFill="1" applyBorder="1" applyAlignment="1" applyProtection="1">
      <alignment horizontal="center" vertical="center"/>
      <protection locked="0" hidden="1"/>
    </xf>
    <xf numFmtId="0" fontId="14" fillId="5" borderId="22" xfId="0" applyFont="1" applyFill="1" applyBorder="1" applyAlignment="1" applyProtection="1">
      <alignment vertical="center"/>
      <protection locked="0"/>
    </xf>
    <xf numFmtId="0" fontId="14" fillId="5" borderId="24" xfId="0" applyFont="1" applyFill="1" applyBorder="1" applyAlignment="1" applyProtection="1">
      <alignment vertical="center"/>
      <protection locked="0"/>
    </xf>
    <xf numFmtId="165" fontId="14" fillId="5" borderId="24" xfId="0" applyNumberFormat="1" applyFont="1" applyFill="1" applyBorder="1" applyAlignment="1" applyProtection="1">
      <alignment horizontal="left" vertical="center"/>
      <protection locked="0"/>
    </xf>
    <xf numFmtId="175" fontId="14" fillId="5" borderId="24" xfId="0" applyNumberFormat="1" applyFont="1" applyFill="1" applyBorder="1" applyAlignment="1" applyProtection="1">
      <alignment horizontal="left" vertical="center"/>
      <protection locked="0"/>
    </xf>
    <xf numFmtId="1" fontId="14" fillId="5" borderId="24" xfId="0" applyNumberFormat="1" applyFont="1" applyFill="1" applyBorder="1" applyAlignment="1" applyProtection="1">
      <alignment horizontal="left" vertical="center"/>
      <protection locked="0"/>
    </xf>
    <xf numFmtId="0" fontId="15" fillId="5" borderId="26" xfId="1" applyFont="1" applyFill="1" applyBorder="1" applyAlignment="1" applyProtection="1">
      <alignment vertical="center"/>
      <protection locked="0"/>
    </xf>
    <xf numFmtId="0" fontId="14" fillId="5" borderId="8" xfId="0" applyFont="1" applyFill="1" applyBorder="1" applyAlignment="1" applyProtection="1">
      <alignment horizontal="left" vertical="center"/>
      <protection locked="0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protection locked="0"/>
    </xf>
    <xf numFmtId="0" fontId="14" fillId="5" borderId="15" xfId="0" applyFont="1" applyFill="1" applyBorder="1" applyAlignment="1" applyProtection="1">
      <alignment horizontal="left" vertical="center"/>
      <protection locked="0" hidden="1"/>
    </xf>
    <xf numFmtId="0" fontId="14" fillId="5" borderId="16" xfId="0" applyFont="1" applyFill="1" applyBorder="1" applyAlignment="1" applyProtection="1">
      <alignment horizontal="left" vertical="center"/>
      <protection locked="0" hidden="1"/>
    </xf>
    <xf numFmtId="0" fontId="14" fillId="5" borderId="17" xfId="0" applyFont="1" applyFill="1" applyBorder="1" applyAlignment="1" applyProtection="1">
      <alignment horizontal="left" vertical="center"/>
      <protection locked="0" hidden="1"/>
    </xf>
    <xf numFmtId="0" fontId="25" fillId="8" borderId="40" xfId="0" applyFont="1" applyFill="1" applyBorder="1" applyAlignment="1" applyProtection="1">
      <alignment horizontal="center" vertical="top" textRotation="180"/>
      <protection hidden="1"/>
    </xf>
    <xf numFmtId="0" fontId="14" fillId="8" borderId="41" xfId="0" applyFont="1" applyFill="1" applyBorder="1" applyAlignment="1" applyProtection="1">
      <alignment vertical="top"/>
      <protection hidden="1"/>
    </xf>
    <xf numFmtId="1" fontId="14" fillId="5" borderId="38" xfId="0" applyNumberFormat="1" applyFont="1" applyFill="1" applyBorder="1" applyAlignment="1" applyProtection="1">
      <alignment horizontal="left" vertical="center"/>
      <protection hidden="1"/>
    </xf>
    <xf numFmtId="1" fontId="14" fillId="8" borderId="38" xfId="0" applyNumberFormat="1" applyFont="1" applyFill="1" applyBorder="1" applyAlignment="1" applyProtection="1">
      <protection hidden="1"/>
    </xf>
    <xf numFmtId="1" fontId="13" fillId="8" borderId="43" xfId="0" applyNumberFormat="1" applyFont="1" applyFill="1" applyBorder="1" applyAlignment="1" applyProtection="1">
      <alignment horizontal="left" vertical="center"/>
      <protection hidden="1"/>
    </xf>
    <xf numFmtId="1" fontId="13" fillId="8" borderId="44" xfId="0" applyNumberFormat="1" applyFont="1" applyFill="1" applyBorder="1" applyAlignment="1" applyProtection="1">
      <alignment horizontal="left" vertical="center"/>
      <protection hidden="1"/>
    </xf>
    <xf numFmtId="0" fontId="35" fillId="6" borderId="0" xfId="0" applyFont="1" applyFill="1" applyAlignment="1" applyProtection="1">
      <protection hidden="1"/>
    </xf>
    <xf numFmtId="1" fontId="14" fillId="6" borderId="0" xfId="0" applyNumberFormat="1" applyFont="1" applyFill="1" applyAlignment="1" applyProtection="1">
      <protection hidden="1"/>
    </xf>
    <xf numFmtId="1" fontId="14" fillId="6" borderId="0" xfId="0" applyNumberFormat="1" applyFont="1" applyFill="1" applyBorder="1" applyAlignment="1" applyProtection="1">
      <protection hidden="1"/>
    </xf>
    <xf numFmtId="1" fontId="18" fillId="6" borderId="0" xfId="0" applyNumberFormat="1" applyFont="1" applyFill="1" applyBorder="1" applyAlignment="1" applyProtection="1">
      <protection hidden="1"/>
    </xf>
    <xf numFmtId="1" fontId="0" fillId="5" borderId="19" xfId="0" applyNumberFormat="1" applyFill="1" applyBorder="1" applyAlignment="1" applyProtection="1">
      <alignment horizontal="center" vertical="center"/>
      <protection hidden="1"/>
    </xf>
    <xf numFmtId="1" fontId="0" fillId="5" borderId="39" xfId="0" applyNumberFormat="1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protection hidden="1"/>
    </xf>
    <xf numFmtId="1" fontId="19" fillId="6" borderId="0" xfId="0" applyNumberFormat="1" applyFont="1" applyFill="1" applyBorder="1" applyAlignment="1" applyProtection="1">
      <protection hidden="1"/>
    </xf>
    <xf numFmtId="1" fontId="0" fillId="6" borderId="0" xfId="0" applyNumberFormat="1" applyFill="1" applyAlignment="1" applyProtection="1">
      <protection hidden="1"/>
    </xf>
    <xf numFmtId="166" fontId="0" fillId="0" borderId="0" xfId="0" applyNumberFormat="1" applyAlignment="1" applyProtection="1">
      <alignment horizontal="right"/>
      <protection hidden="1"/>
    </xf>
    <xf numFmtId="1" fontId="0" fillId="0" borderId="0" xfId="0" applyNumberFormat="1" applyAlignment="1" applyProtection="1">
      <protection hidden="1"/>
    </xf>
    <xf numFmtId="1" fontId="41" fillId="6" borderId="0" xfId="0" applyNumberFormat="1" applyFont="1" applyFill="1" applyAlignment="1" applyProtection="1">
      <protection hidden="1"/>
    </xf>
    <xf numFmtId="1" fontId="0" fillId="6" borderId="0" xfId="0" applyNumberFormat="1" applyFill="1" applyAlignment="1" applyProtection="1">
      <alignment horizontal="right"/>
      <protection hidden="1"/>
    </xf>
    <xf numFmtId="0" fontId="0" fillId="8" borderId="41" xfId="0" applyFill="1" applyBorder="1" applyAlignment="1" applyProtection="1">
      <protection hidden="1"/>
    </xf>
    <xf numFmtId="0" fontId="0" fillId="8" borderId="42" xfId="0" applyFill="1" applyBorder="1" applyAlignment="1" applyProtection="1">
      <protection hidden="1"/>
    </xf>
    <xf numFmtId="1" fontId="14" fillId="3" borderId="0" xfId="0" applyNumberFormat="1" applyFont="1" applyFill="1" applyAlignment="1" applyProtection="1">
      <protection hidden="1"/>
    </xf>
    <xf numFmtId="1" fontId="14" fillId="3" borderId="0" xfId="0" applyNumberFormat="1" applyFont="1" applyFill="1" applyBorder="1" applyAlignment="1" applyProtection="1">
      <protection hidden="1"/>
    </xf>
    <xf numFmtId="1" fontId="14" fillId="8" borderId="8" xfId="0" applyNumberFormat="1" applyFont="1" applyFill="1" applyBorder="1" applyAlignment="1" applyProtection="1">
      <protection hidden="1"/>
    </xf>
    <xf numFmtId="1" fontId="14" fillId="8" borderId="19" xfId="0" applyNumberFormat="1" applyFont="1" applyFill="1" applyBorder="1" applyAlignment="1" applyProtection="1">
      <protection hidden="1"/>
    </xf>
    <xf numFmtId="1" fontId="14" fillId="8" borderId="39" xfId="0" applyNumberFormat="1" applyFont="1" applyFill="1" applyBorder="1" applyAlignment="1" applyProtection="1">
      <protection hidden="1"/>
    </xf>
    <xf numFmtId="1" fontId="0" fillId="5" borderId="8" xfId="0" applyNumberFormat="1" applyFill="1" applyBorder="1" applyAlignment="1" applyProtection="1">
      <protection locked="0" hidden="1"/>
    </xf>
    <xf numFmtId="0" fontId="42" fillId="6" borderId="0" xfId="0" applyFont="1" applyFill="1" applyBorder="1" applyAlignment="1">
      <alignment horizontal="center" vertical="center"/>
    </xf>
    <xf numFmtId="1" fontId="35" fillId="6" borderId="0" xfId="0" applyNumberFormat="1" applyFont="1" applyFill="1" applyAlignment="1" applyProtection="1">
      <protection hidden="1"/>
    </xf>
    <xf numFmtId="1" fontId="43" fillId="8" borderId="44" xfId="0" applyNumberFormat="1" applyFont="1" applyFill="1" applyBorder="1" applyAlignment="1" applyProtection="1">
      <alignment horizontal="left" vertical="center"/>
      <protection hidden="1"/>
    </xf>
    <xf numFmtId="1" fontId="43" fillId="8" borderId="44" xfId="0" applyNumberFormat="1" applyFont="1" applyFill="1" applyBorder="1" applyAlignment="1" applyProtection="1">
      <alignment horizontal="left"/>
      <protection hidden="1"/>
    </xf>
    <xf numFmtId="1" fontId="43" fillId="8" borderId="45" xfId="0" applyNumberFormat="1" applyFont="1" applyFill="1" applyBorder="1" applyAlignment="1" applyProtection="1">
      <alignment horizontal="left"/>
      <protection hidden="1"/>
    </xf>
    <xf numFmtId="179" fontId="14" fillId="5" borderId="8" xfId="0" applyNumberFormat="1" applyFont="1" applyFill="1" applyBorder="1" applyAlignment="1" applyProtection="1">
      <alignment horizontal="center" vertical="center"/>
      <protection locked="0" hidden="1"/>
    </xf>
    <xf numFmtId="1" fontId="14" fillId="6" borderId="0" xfId="0" applyNumberFormat="1" applyFont="1" applyFill="1" applyBorder="1" applyAlignment="1" applyProtection="1">
      <alignment vertical="center"/>
      <protection hidden="1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1" fontId="0" fillId="6" borderId="0" xfId="0" applyNumberFormat="1" applyFill="1" applyBorder="1" applyAlignment="1" applyProtection="1">
      <protection hidden="1"/>
    </xf>
    <xf numFmtId="1" fontId="14" fillId="5" borderId="8" xfId="0" applyNumberFormat="1" applyFont="1" applyFill="1" applyBorder="1" applyAlignment="1" applyProtection="1">
      <alignment horizontal="center" vertical="center"/>
      <protection locked="0" hidden="1"/>
    </xf>
    <xf numFmtId="1" fontId="19" fillId="6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36" fillId="8" borderId="38" xfId="0" applyFont="1" applyFill="1" applyBorder="1" applyAlignment="1" applyProtection="1">
      <alignment horizontal="left" vertical="center"/>
      <protection hidden="1"/>
    </xf>
    <xf numFmtId="0" fontId="0" fillId="8" borderId="19" xfId="0" applyFill="1" applyBorder="1" applyAlignment="1">
      <alignment horizontal="left" vertical="center"/>
    </xf>
    <xf numFmtId="0" fontId="0" fillId="8" borderId="39" xfId="0" applyFill="1" applyBorder="1" applyAlignment="1">
      <alignment horizontal="left" vertical="center"/>
    </xf>
    <xf numFmtId="0" fontId="14" fillId="5" borderId="9" xfId="0" applyFont="1" applyFill="1" applyBorder="1" applyAlignment="1" applyProtection="1">
      <alignment horizontal="left" vertical="center"/>
      <protection hidden="1"/>
    </xf>
    <xf numFmtId="0" fontId="14" fillId="5" borderId="3" xfId="0" applyFont="1" applyFill="1" applyBorder="1" applyAlignment="1" applyProtection="1">
      <alignment horizontal="left" vertical="center"/>
      <protection hidden="1"/>
    </xf>
    <xf numFmtId="0" fontId="14" fillId="5" borderId="3" xfId="0" applyFont="1" applyFill="1" applyBorder="1" applyAlignment="1" applyProtection="1">
      <alignment vertical="center"/>
      <protection hidden="1"/>
    </xf>
    <xf numFmtId="0" fontId="14" fillId="5" borderId="10" xfId="0" applyFont="1" applyFill="1" applyBorder="1" applyAlignment="1" applyProtection="1">
      <alignment vertical="center"/>
      <protection hidden="1"/>
    </xf>
    <xf numFmtId="0" fontId="14" fillId="8" borderId="40" xfId="0" applyFont="1" applyFill="1" applyBorder="1" applyAlignment="1" applyProtection="1">
      <protection hidden="1"/>
    </xf>
    <xf numFmtId="0" fontId="14" fillId="8" borderId="41" xfId="0" applyFont="1" applyFill="1" applyBorder="1" applyAlignment="1" applyProtection="1">
      <protection hidden="1"/>
    </xf>
    <xf numFmtId="0" fontId="14" fillId="8" borderId="42" xfId="0" applyFont="1" applyFill="1" applyBorder="1" applyAlignment="1" applyProtection="1">
      <protection hidden="1"/>
    </xf>
    <xf numFmtId="0" fontId="14" fillId="8" borderId="19" xfId="0" applyFont="1" applyFill="1" applyBorder="1" applyAlignment="1" applyProtection="1">
      <alignment vertical="center"/>
      <protection hidden="1"/>
    </xf>
    <xf numFmtId="0" fontId="14" fillId="8" borderId="39" xfId="0" applyFont="1" applyFill="1" applyBorder="1" applyAlignment="1" applyProtection="1">
      <alignment vertical="center"/>
      <protection hidden="1"/>
    </xf>
    <xf numFmtId="0" fontId="13" fillId="8" borderId="46" xfId="0" applyFont="1" applyFill="1" applyBorder="1" applyAlignment="1" applyProtection="1">
      <alignment horizontal="left" vertical="center"/>
      <protection hidden="1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1" fontId="40" fillId="5" borderId="49" xfId="0" applyNumberFormat="1" applyFont="1" applyFill="1" applyBorder="1" applyAlignment="1" applyProtection="1">
      <alignment horizontal="center" vertical="center"/>
      <protection hidden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" fontId="14" fillId="8" borderId="38" xfId="0" applyNumberFormat="1" applyFont="1" applyFill="1" applyBorder="1" applyAlignment="1" applyProtection="1">
      <protection hidden="1"/>
    </xf>
    <xf numFmtId="0" fontId="0" fillId="0" borderId="19" xfId="0" applyBorder="1" applyAlignment="1"/>
    <xf numFmtId="0" fontId="0" fillId="0" borderId="39" xfId="0" applyBorder="1" applyAlignment="1"/>
    <xf numFmtId="1" fontId="14" fillId="5" borderId="38" xfId="0" applyNumberFormat="1" applyFont="1" applyFill="1" applyBorder="1" applyAlignment="1" applyProtection="1">
      <alignment horizontal="left" vertical="center"/>
      <protection hidden="1"/>
    </xf>
    <xf numFmtId="0" fontId="0" fillId="0" borderId="19" xfId="0" applyBorder="1" applyAlignment="1">
      <alignment vertical="center"/>
    </xf>
    <xf numFmtId="0" fontId="0" fillId="0" borderId="39" xfId="0" applyBorder="1" applyAlignment="1">
      <alignment vertical="center"/>
    </xf>
    <xf numFmtId="1" fontId="14" fillId="6" borderId="0" xfId="0" applyNumberFormat="1" applyFont="1" applyFill="1" applyBorder="1" applyAlignment="1" applyProtection="1">
      <alignment vertical="center"/>
      <protection hidden="1"/>
    </xf>
    <xf numFmtId="0" fontId="0" fillId="6" borderId="0" xfId="0" applyFill="1" applyBorder="1" applyAlignment="1">
      <alignment vertical="center"/>
    </xf>
    <xf numFmtId="1" fontId="42" fillId="0" borderId="49" xfId="0" applyNumberFormat="1" applyFont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 vertical="center"/>
    </xf>
    <xf numFmtId="1" fontId="0" fillId="0" borderId="52" xfId="0" applyNumberFormat="1" applyFont="1" applyBorder="1" applyAlignment="1">
      <alignment horizontal="center" vertical="center"/>
    </xf>
    <xf numFmtId="1" fontId="0" fillId="0" borderId="53" xfId="0" applyNumberFormat="1" applyFont="1" applyBorder="1" applyAlignment="1">
      <alignment horizontal="center" vertical="center"/>
    </xf>
    <xf numFmtId="1" fontId="0" fillId="0" borderId="54" xfId="0" applyNumberFormat="1" applyFont="1" applyBorder="1" applyAlignment="1">
      <alignment horizontal="center" vertical="center"/>
    </xf>
    <xf numFmtId="1" fontId="0" fillId="0" borderId="55" xfId="0" applyNumberFormat="1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1" fontId="14" fillId="5" borderId="38" xfId="0" applyNumberFormat="1" applyFont="1" applyFill="1" applyBorder="1" applyAlignment="1" applyProtection="1">
      <alignment horizontal="left" vertical="center"/>
      <protection locked="0" hidden="1"/>
    </xf>
    <xf numFmtId="0" fontId="0" fillId="0" borderId="19" xfId="0" applyBorder="1" applyAlignment="1" applyProtection="1">
      <alignment horizontal="left" vertical="center"/>
      <protection locked="0" hidden="1"/>
    </xf>
    <xf numFmtId="0" fontId="0" fillId="0" borderId="39" xfId="0" applyBorder="1" applyAlignment="1" applyProtection="1">
      <alignment horizontal="left" vertical="center"/>
      <protection locked="0" hidden="1"/>
    </xf>
    <xf numFmtId="0" fontId="5" fillId="8" borderId="40" xfId="0" applyFont="1" applyFill="1" applyBorder="1" applyAlignment="1"/>
    <xf numFmtId="0" fontId="0" fillId="8" borderId="41" xfId="0" applyFill="1" applyBorder="1" applyAlignment="1"/>
    <xf numFmtId="0" fontId="0" fillId="8" borderId="42" xfId="0" applyFill="1" applyBorder="1" applyAlignment="1"/>
    <xf numFmtId="0" fontId="13" fillId="8" borderId="38" xfId="0" applyFont="1" applyFill="1" applyBorder="1" applyAlignment="1" applyProtection="1">
      <alignment horizontal="left" vertical="center"/>
      <protection hidden="1"/>
    </xf>
    <xf numFmtId="0" fontId="0" fillId="0" borderId="19" xfId="0" applyBorder="1" applyAlignment="1">
      <alignment horizontal="left"/>
    </xf>
    <xf numFmtId="0" fontId="0" fillId="0" borderId="39" xfId="0" applyBorder="1" applyAlignment="1">
      <alignment horizontal="left"/>
    </xf>
    <xf numFmtId="171" fontId="14" fillId="5" borderId="38" xfId="0" applyNumberFormat="1" applyFont="1" applyFill="1" applyBorder="1" applyAlignment="1" applyProtection="1">
      <alignment horizontal="center" vertical="center"/>
      <protection hidden="1"/>
    </xf>
    <xf numFmtId="0" fontId="0" fillId="5" borderId="19" xfId="0" applyFill="1" applyBorder="1" applyAlignment="1" applyProtection="1">
      <alignment horizontal="center" vertical="center"/>
      <protection hidden="1"/>
    </xf>
    <xf numFmtId="0" fontId="0" fillId="5" borderId="39" xfId="0" applyFill="1" applyBorder="1" applyAlignment="1" applyProtection="1">
      <alignment horizontal="center" vertical="center"/>
      <protection hidden="1"/>
    </xf>
    <xf numFmtId="170" fontId="14" fillId="8" borderId="38" xfId="0" applyNumberFormat="1" applyFont="1" applyFill="1" applyBorder="1" applyAlignment="1" applyProtection="1">
      <alignment horizontal="left" vertical="center"/>
      <protection hidden="1"/>
    </xf>
    <xf numFmtId="0" fontId="0" fillId="8" borderId="19" xfId="0" applyFill="1" applyBorder="1" applyAlignment="1" applyProtection="1">
      <alignment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" fontId="14" fillId="5" borderId="9" xfId="0" applyNumberFormat="1" applyFont="1" applyFill="1" applyBorder="1" applyAlignment="1" applyProtection="1">
      <alignment horizontal="left" vertical="center"/>
      <protection hidden="1"/>
    </xf>
    <xf numFmtId="0" fontId="17" fillId="8" borderId="40" xfId="0" applyFont="1" applyFill="1" applyBorder="1" applyAlignment="1" applyProtection="1">
      <alignment horizontal="left" vertical="center" textRotation="180"/>
      <protection hidden="1"/>
    </xf>
    <xf numFmtId="0" fontId="0" fillId="0" borderId="41" xfId="0" applyBorder="1" applyAlignment="1" applyProtection="1">
      <protection hidden="1"/>
    </xf>
    <xf numFmtId="0" fontId="0" fillId="0" borderId="42" xfId="0" applyBorder="1" applyAlignment="1" applyProtection="1">
      <protection hidden="1"/>
    </xf>
    <xf numFmtId="177" fontId="14" fillId="8" borderId="38" xfId="0" applyNumberFormat="1" applyFont="1" applyFill="1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39" xfId="0" applyBorder="1" applyAlignment="1" applyProtection="1">
      <protection hidden="1"/>
    </xf>
    <xf numFmtId="177" fontId="14" fillId="5" borderId="8" xfId="0" applyNumberFormat="1" applyFont="1" applyFill="1" applyBorder="1" applyAlignment="1" applyProtection="1">
      <protection locked="0"/>
    </xf>
    <xf numFmtId="0" fontId="14" fillId="5" borderId="8" xfId="0" applyFont="1" applyFill="1" applyBorder="1" applyAlignment="1" applyProtection="1">
      <protection locked="0"/>
    </xf>
    <xf numFmtId="0" fontId="0" fillId="0" borderId="41" xfId="0" applyFont="1" applyBorder="1" applyAlignment="1" applyProtection="1">
      <protection hidden="1"/>
    </xf>
    <xf numFmtId="0" fontId="0" fillId="0" borderId="42" xfId="0" applyFont="1" applyBorder="1" applyAlignment="1" applyProtection="1">
      <protection hidden="1"/>
    </xf>
    <xf numFmtId="0" fontId="13" fillId="8" borderId="43" xfId="0" applyFont="1" applyFill="1" applyBorder="1" applyAlignment="1" applyProtection="1">
      <alignment horizontal="left" vertical="center" wrapText="1"/>
      <protection hidden="1"/>
    </xf>
    <xf numFmtId="0" fontId="14" fillId="8" borderId="44" xfId="0" applyFont="1" applyFill="1" applyBorder="1" applyAlignment="1" applyProtection="1">
      <alignment horizontal="left"/>
      <protection hidden="1"/>
    </xf>
    <xf numFmtId="0" fontId="14" fillId="8" borderId="45" xfId="0" applyFont="1" applyFill="1" applyBorder="1" applyAlignment="1" applyProtection="1">
      <alignment horizontal="left"/>
      <protection hidden="1"/>
    </xf>
    <xf numFmtId="49" fontId="14" fillId="5" borderId="38" xfId="0" applyNumberFormat="1" applyFont="1" applyFill="1" applyBorder="1" applyAlignment="1" applyProtection="1">
      <alignment vertical="center"/>
      <protection hidden="1"/>
    </xf>
    <xf numFmtId="0" fontId="14" fillId="5" borderId="19" xfId="0" applyFont="1" applyFill="1" applyBorder="1" applyAlignment="1" applyProtection="1">
      <protection hidden="1"/>
    </xf>
    <xf numFmtId="0" fontId="14" fillId="5" borderId="39" xfId="0" applyFont="1" applyFill="1" applyBorder="1" applyAlignment="1" applyProtection="1">
      <protection hidden="1"/>
    </xf>
    <xf numFmtId="0" fontId="14" fillId="5" borderId="38" xfId="0" applyFont="1" applyFill="1" applyBorder="1" applyAlignment="1" applyProtection="1">
      <alignment vertical="center"/>
      <protection locked="0"/>
    </xf>
    <xf numFmtId="0" fontId="14" fillId="5" borderId="19" xfId="0" applyFont="1" applyFill="1" applyBorder="1" applyAlignment="1" applyProtection="1">
      <alignment vertical="center"/>
      <protection locked="0"/>
    </xf>
    <xf numFmtId="0" fontId="14" fillId="5" borderId="39" xfId="0" applyFont="1" applyFill="1" applyBorder="1" applyAlignment="1" applyProtection="1">
      <alignment vertical="center"/>
      <protection locked="0"/>
    </xf>
    <xf numFmtId="0" fontId="14" fillId="5" borderId="38" xfId="0" applyFont="1" applyFill="1" applyBorder="1" applyAlignment="1" applyProtection="1">
      <alignment horizontal="left" vertical="center"/>
      <protection hidden="1"/>
    </xf>
    <xf numFmtId="0" fontId="14" fillId="5" borderId="19" xfId="0" applyFont="1" applyFill="1" applyBorder="1" applyAlignment="1" applyProtection="1">
      <alignment horizontal="left" vertical="center"/>
      <protection hidden="1"/>
    </xf>
    <xf numFmtId="0" fontId="14" fillId="5" borderId="39" xfId="0" applyFont="1" applyFill="1" applyBorder="1" applyAlignment="1" applyProtection="1">
      <alignment horizontal="left" vertical="center"/>
      <protection hidden="1"/>
    </xf>
    <xf numFmtId="177" fontId="38" fillId="5" borderId="36" xfId="0" applyNumberFormat="1" applyFont="1" applyFill="1" applyBorder="1" applyAlignment="1" applyProtection="1">
      <alignment horizontal="left" vertical="center"/>
      <protection locked="0"/>
    </xf>
    <xf numFmtId="177" fontId="39" fillId="5" borderId="20" xfId="0" applyNumberFormat="1" applyFont="1" applyFill="1" applyBorder="1" applyAlignment="1" applyProtection="1">
      <protection locked="0"/>
    </xf>
    <xf numFmtId="177" fontId="39" fillId="5" borderId="14" xfId="0" applyNumberFormat="1" applyFont="1" applyFill="1" applyBorder="1" applyAlignment="1" applyProtection="1">
      <protection locked="0"/>
    </xf>
    <xf numFmtId="0" fontId="19" fillId="8" borderId="8" xfId="0" applyFont="1" applyFill="1" applyBorder="1" applyAlignment="1" applyProtection="1">
      <alignment horizontal="left" vertical="center"/>
      <protection hidden="1"/>
    </xf>
    <xf numFmtId="0" fontId="0" fillId="5" borderId="19" xfId="0" applyFill="1" applyBorder="1" applyAlignment="1" applyProtection="1">
      <alignment vertical="center"/>
      <protection locked="0"/>
    </xf>
    <xf numFmtId="0" fontId="0" fillId="5" borderId="39" xfId="0" applyFill="1" applyBorder="1" applyAlignment="1" applyProtection="1">
      <alignment vertical="center"/>
      <protection locked="0"/>
    </xf>
    <xf numFmtId="175" fontId="14" fillId="5" borderId="38" xfId="0" applyNumberFormat="1" applyFont="1" applyFill="1" applyBorder="1" applyAlignment="1" applyProtection="1">
      <alignment horizontal="left" vertical="center"/>
      <protection hidden="1"/>
    </xf>
    <xf numFmtId="2" fontId="14" fillId="5" borderId="38" xfId="0" applyNumberFormat="1" applyFont="1" applyFill="1" applyBorder="1" applyAlignment="1" applyProtection="1">
      <alignment horizontal="left" vertical="center"/>
      <protection hidden="1"/>
    </xf>
    <xf numFmtId="0" fontId="19" fillId="5" borderId="38" xfId="0" applyFont="1" applyFill="1" applyBorder="1" applyAlignment="1" applyProtection="1">
      <alignment vertical="center"/>
      <protection locked="0" hidden="1"/>
    </xf>
    <xf numFmtId="0" fontId="19" fillId="5" borderId="19" xfId="0" applyFont="1" applyFill="1" applyBorder="1" applyAlignment="1" applyProtection="1">
      <alignment vertical="center"/>
      <protection locked="0" hidden="1"/>
    </xf>
    <xf numFmtId="0" fontId="19" fillId="5" borderId="39" xfId="0" applyFont="1" applyFill="1" applyBorder="1" applyAlignment="1" applyProtection="1">
      <alignment vertical="center"/>
      <protection locked="0" hidden="1"/>
    </xf>
    <xf numFmtId="0" fontId="19" fillId="5" borderId="38" xfId="0" applyFont="1" applyFill="1" applyBorder="1" applyAlignment="1" applyProtection="1">
      <alignment horizontal="left" vertical="center"/>
      <protection locked="0" hidden="1"/>
    </xf>
    <xf numFmtId="0" fontId="19" fillId="5" borderId="19" xfId="0" applyFont="1" applyFill="1" applyBorder="1" applyAlignment="1" applyProtection="1">
      <alignment horizontal="left" vertical="center"/>
      <protection locked="0" hidden="1"/>
    </xf>
    <xf numFmtId="0" fontId="19" fillId="5" borderId="39" xfId="0" applyFont="1" applyFill="1" applyBorder="1" applyAlignment="1" applyProtection="1">
      <alignment horizontal="left" vertical="center"/>
      <protection locked="0" hidden="1"/>
    </xf>
    <xf numFmtId="171" fontId="14" fillId="5" borderId="38" xfId="0" applyNumberFormat="1" applyFont="1" applyFill="1" applyBorder="1" applyAlignment="1" applyProtection="1">
      <alignment horizontal="left" vertical="center"/>
      <protection hidden="1"/>
    </xf>
    <xf numFmtId="0" fontId="14" fillId="5" borderId="39" xfId="0" applyFont="1" applyFill="1" applyBorder="1" applyAlignment="1" applyProtection="1">
      <alignment horizontal="left" vertical="center"/>
      <protection locked="0" hidden="1"/>
    </xf>
    <xf numFmtId="49" fontId="14" fillId="5" borderId="38" xfId="0" applyNumberFormat="1" applyFont="1" applyFill="1" applyBorder="1" applyAlignment="1" applyProtection="1">
      <alignment horizontal="left" vertical="center"/>
      <protection hidden="1"/>
    </xf>
    <xf numFmtId="0" fontId="14" fillId="5" borderId="19" xfId="0" applyFont="1" applyFill="1" applyBorder="1" applyAlignment="1" applyProtection="1">
      <alignment vertical="center"/>
      <protection hidden="1"/>
    </xf>
    <xf numFmtId="0" fontId="14" fillId="5" borderId="39" xfId="0" applyFont="1" applyFill="1" applyBorder="1" applyAlignment="1" applyProtection="1">
      <alignment vertical="center"/>
      <protection hidden="1"/>
    </xf>
    <xf numFmtId="0" fontId="25" fillId="8" borderId="40" xfId="0" applyFont="1" applyFill="1" applyBorder="1" applyAlignment="1" applyProtection="1">
      <alignment horizontal="center" vertical="top" textRotation="180"/>
      <protection hidden="1"/>
    </xf>
    <xf numFmtId="0" fontId="14" fillId="8" borderId="41" xfId="0" applyFont="1" applyFill="1" applyBorder="1" applyAlignment="1" applyProtection="1">
      <alignment vertical="top"/>
      <protection hidden="1"/>
    </xf>
    <xf numFmtId="0" fontId="13" fillId="8" borderId="44" xfId="0" applyFont="1" applyFill="1" applyBorder="1" applyAlignment="1" applyProtection="1">
      <alignment horizontal="left" vertical="center" wrapText="1"/>
      <protection hidden="1"/>
    </xf>
    <xf numFmtId="175" fontId="8" fillId="2" borderId="0" xfId="0" applyNumberFormat="1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6" fillId="2" borderId="0" xfId="0" applyFont="1" applyFill="1" applyAlignment="1" applyProtection="1">
      <protection locked="0" hidden="1"/>
    </xf>
    <xf numFmtId="0" fontId="0" fillId="0" borderId="0" xfId="0" applyAlignment="1"/>
    <xf numFmtId="49" fontId="8" fillId="2" borderId="0" xfId="0" applyNumberFormat="1" applyFont="1" applyFill="1" applyBorder="1" applyAlignment="1" applyProtection="1">
      <alignment horizontal="left"/>
      <protection hidden="1"/>
    </xf>
    <xf numFmtId="49" fontId="0" fillId="0" borderId="0" xfId="0" applyNumberFormat="1" applyAlignment="1" applyProtection="1">
      <protection hidden="1"/>
    </xf>
    <xf numFmtId="171" fontId="8" fillId="0" borderId="0" xfId="0" applyNumberFormat="1" applyFont="1" applyFill="1" applyAlignment="1" applyProtection="1">
      <alignment horizontal="center"/>
      <protection locked="0" hidden="1"/>
    </xf>
    <xf numFmtId="171" fontId="8" fillId="0" borderId="0" xfId="0" applyNumberFormat="1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protection locked="0" hidden="1"/>
    </xf>
    <xf numFmtId="175" fontId="8" fillId="2" borderId="0" xfId="0" applyNumberFormat="1" applyFont="1" applyFill="1" applyAlignment="1" applyProtection="1">
      <alignment horizontal="left"/>
      <protection hidden="1"/>
    </xf>
    <xf numFmtId="0" fontId="8" fillId="2" borderId="1" xfId="0" applyFont="1" applyFill="1" applyBorder="1" applyAlignment="1" applyProtection="1">
      <alignment horizontal="left"/>
      <protection hidden="1"/>
    </xf>
    <xf numFmtId="0" fontId="8" fillId="2" borderId="0" xfId="0" applyFont="1" applyFill="1" applyAlignment="1" applyProtection="1">
      <protection hidden="1"/>
    </xf>
    <xf numFmtId="0" fontId="8" fillId="2" borderId="0" xfId="0" applyNumberFormat="1" applyFont="1" applyFill="1" applyAlignment="1" applyProtection="1">
      <alignment horizontal="left"/>
      <protection hidden="1"/>
    </xf>
    <xf numFmtId="175" fontId="8" fillId="2" borderId="0" xfId="0" applyNumberFormat="1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protection locked="0" hidden="1"/>
    </xf>
    <xf numFmtId="0" fontId="8" fillId="0" borderId="0" xfId="0" applyFont="1" applyFill="1" applyAlignment="1" applyProtection="1">
      <protection hidden="1"/>
    </xf>
    <xf numFmtId="171" fontId="8" fillId="5" borderId="8" xfId="0" applyNumberFormat="1" applyFont="1" applyFill="1" applyBorder="1" applyAlignment="1" applyProtection="1">
      <alignment horizontal="center"/>
      <protection hidden="1"/>
    </xf>
    <xf numFmtId="171" fontId="8" fillId="2" borderId="0" xfId="0" applyNumberFormat="1" applyFont="1" applyFill="1" applyAlignment="1" applyProtection="1">
      <alignment horizontal="center"/>
      <protection hidden="1"/>
    </xf>
    <xf numFmtId="0" fontId="8" fillId="5" borderId="8" xfId="0" applyFont="1" applyFill="1" applyBorder="1" applyAlignment="1" applyProtection="1">
      <alignment horizontal="center"/>
      <protection hidden="1"/>
    </xf>
    <xf numFmtId="171" fontId="8" fillId="2" borderId="0" xfId="0" applyNumberFormat="1" applyFont="1" applyFill="1" applyAlignment="1" applyProtection="1">
      <alignment horizontal="center"/>
      <protection locked="0" hidden="1"/>
    </xf>
    <xf numFmtId="0" fontId="4" fillId="0" borderId="0" xfId="0" applyFont="1" applyFill="1" applyAlignment="1" applyProtection="1">
      <protection locked="0" hidden="1"/>
    </xf>
    <xf numFmtId="0" fontId="0" fillId="0" borderId="0" xfId="0" applyFill="1" applyAlignment="1" applyProtection="1">
      <protection locked="0" hidden="1"/>
    </xf>
    <xf numFmtId="0" fontId="14" fillId="4" borderId="10" xfId="0" applyFont="1" applyFill="1" applyBorder="1" applyAlignment="1" applyProtection="1">
      <protection hidden="1"/>
    </xf>
    <xf numFmtId="0" fontId="14" fillId="4" borderId="8" xfId="0" applyFont="1" applyFill="1" applyBorder="1" applyAlignment="1" applyProtection="1">
      <protection hidden="1"/>
    </xf>
    <xf numFmtId="0" fontId="14" fillId="3" borderId="0" xfId="0" applyFont="1" applyFill="1" applyBorder="1" applyAlignment="1" applyProtection="1">
      <protection hidden="1"/>
    </xf>
  </cellXfs>
  <cellStyles count="61"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Gevolgde hyperlink" xfId="7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12" builtinId="9" hidden="1"/>
    <cellStyle name="Gevolgde hyperlink" xfId="13" builtinId="9" hidden="1"/>
    <cellStyle name="Gevolgde hyperlink" xfId="14" builtinId="9" hidden="1"/>
    <cellStyle name="Gevolgde hyperlink" xfId="15" builtinId="9" hidden="1"/>
    <cellStyle name="Gevolgde hyperlink" xfId="16" builtinId="9" hidden="1"/>
    <cellStyle name="Gevolgde hyperlink" xfId="17" builtinId="9" hidden="1"/>
    <cellStyle name="Gevolgde hyperlink" xfId="18" builtinId="9" hidden="1"/>
    <cellStyle name="Gevolgde hyperlink" xfId="19" builtinId="9" hidden="1"/>
    <cellStyle name="Gevolgde hyperlink" xfId="20" builtinId="9" hidden="1"/>
    <cellStyle name="Gevolgde hyperlink" xfId="21" builtinId="9" hidden="1"/>
    <cellStyle name="Gevolgde hyperlink" xfId="22" builtinId="9" hidden="1"/>
    <cellStyle name="Gevolgde hyperlink" xfId="23" builtinId="9" hidden="1"/>
    <cellStyle name="Gevolgde hyperlink" xfId="24" builtinId="9" hidden="1"/>
    <cellStyle name="Gevolgde hyperlink" xfId="25" builtinId="9" hidden="1"/>
    <cellStyle name="Gevolgde hyperlink" xfId="26" builtinId="9" hidden="1"/>
    <cellStyle name="Gevolgde hyperlink" xfId="27" builtinId="9" hidden="1"/>
    <cellStyle name="Gevolgde hyperlink" xfId="28" builtinId="9" hidden="1"/>
    <cellStyle name="Gevolgde hyperlink" xfId="29" builtinId="9" hidden="1"/>
    <cellStyle name="Gevolgde hyperlink" xfId="30" builtinId="9" hidden="1"/>
    <cellStyle name="Gevolgde hyperlink" xfId="31" builtinId="9" hidden="1"/>
    <cellStyle name="Gevolgde hyperlink" xfId="32" builtinId="9" hidden="1"/>
    <cellStyle name="Gevolgde hyperlink" xfId="33" builtinId="9" hidden="1"/>
    <cellStyle name="Gevolgde hyperlink" xfId="34" builtinId="9" hidden="1"/>
    <cellStyle name="Gevolgde hyperlink" xfId="35" builtinId="9" hidden="1"/>
    <cellStyle name="Gevolgde hyperlink" xfId="36" builtinId="9" hidden="1"/>
    <cellStyle name="Gevolgde hyperlink" xfId="37" builtinId="9" hidden="1"/>
    <cellStyle name="Gevolgde hyperlink" xfId="38" builtinId="9" hidden="1"/>
    <cellStyle name="Gevolgde hyperlink" xfId="39" builtinId="9" hidden="1"/>
    <cellStyle name="Gevolgde hyperlink" xfId="40" builtinId="9" hidden="1"/>
    <cellStyle name="Gevolgde hyperlink" xfId="41" builtinId="9" hidden="1"/>
    <cellStyle name="Gevolgde hyperlink" xfId="42" builtinId="9" hidden="1"/>
    <cellStyle name="Gevolgde hyperlink" xfId="43" builtinId="9" hidden="1"/>
    <cellStyle name="Gevolgde hyperlink" xfId="44" builtinId="9" hidden="1"/>
    <cellStyle name="Gevolgde hyperlink" xfId="45" builtinId="9" hidden="1"/>
    <cellStyle name="Gevolgde hyperlink" xfId="46" builtinId="9" hidden="1"/>
    <cellStyle name="Gevolgde hyperlink" xfId="47" builtinId="9" hidden="1"/>
    <cellStyle name="Gevolgde hyperlink" xfId="48" builtinId="9" hidden="1"/>
    <cellStyle name="Gevolgde hyperlink" xfId="49" builtinId="9" hidden="1"/>
    <cellStyle name="Gevolgde hyperlink" xfId="50" builtinId="9" hidden="1"/>
    <cellStyle name="Gevolgde hyperlink" xfId="51" builtinId="9" hidden="1"/>
    <cellStyle name="Gevolgde hyperlink" xfId="52" builtinId="9" hidden="1"/>
    <cellStyle name="Gevolgde hyperlink" xfId="53" builtinId="9" hidden="1"/>
    <cellStyle name="Gevolgde hyperlink" xfId="54" builtinId="9" hidden="1"/>
    <cellStyle name="Gevolgde hyperlink" xfId="55" builtinId="9" hidden="1"/>
    <cellStyle name="Gevolgde hyperlink" xfId="56" builtinId="9" hidden="1"/>
    <cellStyle name="Gevolgde hyperlink" xfId="57" builtinId="9" hidden="1"/>
    <cellStyle name="Gevolgde hyperlink" xfId="58" builtinId="9" hidden="1"/>
    <cellStyle name="Gevolgde hyperlink" xfId="59" builtinId="9" hidden="1"/>
    <cellStyle name="Gevolgde hyperlink" xfId="60" builtinId="9" hidden="1"/>
    <cellStyle name="Hyperlink" xfId="1" builtinId="8"/>
    <cellStyle name="Normaal" xfId="0" builtinId="0"/>
  </cellStyles>
  <dxfs count="134">
    <dxf>
      <font>
        <condense val="0"/>
        <extend val="0"/>
        <color auto="1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lor theme="0" tint="-0.14999847407452621"/>
      </font>
    </dxf>
    <dxf>
      <font>
        <condense val="0"/>
        <extend val="0"/>
        <color indexed="9"/>
      </font>
    </dxf>
    <dxf>
      <font>
        <color theme="0" tint="-0.14999847407452621"/>
      </font>
    </dxf>
    <dxf>
      <font>
        <color theme="0" tint="-0.14999847407452621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04103021017554"/>
          <c:y val="0.0781990521327014"/>
          <c:w val="0.91559176608072"/>
          <c:h val="0.81516587677725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GEWICHT!$H$11:$H$50</c:f>
              <c:numCache>
                <c:formatCode>0.00</c:formatCode>
                <c:ptCount val="40"/>
                <c:pt idx="0">
                  <c:v>97.9</c:v>
                </c:pt>
                <c:pt idx="1">
                  <c:v>96.7</c:v>
                </c:pt>
                <c:pt idx="2">
                  <c:v>96.7</c:v>
                </c:pt>
                <c:pt idx="3">
                  <c:v>95.0</c:v>
                </c:pt>
                <c:pt idx="4">
                  <c:v>94.9</c:v>
                </c:pt>
                <c:pt idx="25">
                  <c:v>0.0</c:v>
                </c:pt>
                <c:pt idx="31">
                  <c:v>0.0</c:v>
                </c:pt>
                <c:pt idx="37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920936"/>
        <c:axId val="2119324968"/>
      </c:lineChart>
      <c:catAx>
        <c:axId val="2074920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00"/>
                    </a:solidFill>
                    <a:latin typeface="Museo Sans 500"/>
                    <a:ea typeface="Arial"/>
                    <a:cs typeface="Arial"/>
                  </a:defRPr>
                </a:pPr>
                <a:r>
                  <a:rPr lang="nl-NL">
                    <a:latin typeface="Museo Sans 500"/>
                  </a:rPr>
                  <a:t>CONSULTEN</a:t>
                </a:r>
              </a:p>
            </c:rich>
          </c:tx>
          <c:layout>
            <c:manualLayout>
              <c:xMode val="edge"/>
              <c:yMode val="edge"/>
              <c:x val="0.824149781687606"/>
              <c:y val="0.9265402843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932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324968"/>
        <c:scaling>
          <c:orientation val="minMax"/>
          <c:max val="100.0"/>
          <c:min val="85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725" b="1" i="0" u="none" strike="noStrike" baseline="0">
                    <a:solidFill>
                      <a:srgbClr val="000000"/>
                    </a:solidFill>
                    <a:latin typeface="Museo Sans 500"/>
                    <a:ea typeface="Arial"/>
                    <a:cs typeface="Arial"/>
                  </a:defRPr>
                </a:pPr>
                <a:r>
                  <a:rPr lang="nl-NL">
                    <a:latin typeface="Museo Sans 500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00937866354044549"/>
              <c:y val="0.92417061611374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74920936"/>
        <c:crosses val="autoZero"/>
        <c:crossBetween val="between"/>
        <c:majorUnit val="1.0"/>
        <c:minorUnit val="0.2"/>
      </c:valAx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638190954774"/>
          <c:y val="0.0084602508662669"/>
          <c:w val="0.0311557788944724"/>
          <c:h val="0.02707280277205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5FCEA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.0" l="0.75" r="0.75" t="1.0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Relationship Id="rId2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110068</xdr:colOff>
      <xdr:row>13</xdr:row>
      <xdr:rowOff>96384</xdr:rowOff>
    </xdr:from>
    <xdr:to>
      <xdr:col>12</xdr:col>
      <xdr:colOff>237068</xdr:colOff>
      <xdr:row>22</xdr:row>
      <xdr:rowOff>110067</xdr:rowOff>
    </xdr:to>
    <xdr:pic>
      <xdr:nvPicPr>
        <xdr:cNvPr id="3" name="Afbeelding 2" descr="BGN_Logo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9868" y="3144384"/>
          <a:ext cx="3852333" cy="1766283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1</xdr:col>
      <xdr:colOff>96302</xdr:colOff>
      <xdr:row>1</xdr:row>
      <xdr:rowOff>177800</xdr:rowOff>
    </xdr:from>
    <xdr:to>
      <xdr:col>4</xdr:col>
      <xdr:colOff>177800</xdr:colOff>
      <xdr:row>11</xdr:row>
      <xdr:rowOff>160867</xdr:rowOff>
    </xdr:to>
    <xdr:pic>
      <xdr:nvPicPr>
        <xdr:cNvPr id="8" name="Afbeelding 7" descr="Schermafbeelding 2014-06-25 om 18.53.30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635" y="889000"/>
          <a:ext cx="4645032" cy="193040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6</xdr:col>
      <xdr:colOff>50802</xdr:colOff>
      <xdr:row>8</xdr:row>
      <xdr:rowOff>110078</xdr:rowOff>
    </xdr:from>
    <xdr:to>
      <xdr:col>10</xdr:col>
      <xdr:colOff>118533</xdr:colOff>
      <xdr:row>12</xdr:row>
      <xdr:rowOff>4249</xdr:rowOff>
    </xdr:to>
    <xdr:pic>
      <xdr:nvPicPr>
        <xdr:cNvPr id="2" name="Afbeelding 1" descr="Schermafbeelding 2014-10-17 om 16.55.04.png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403" t="-23424" r="-4462" b="-19820"/>
        <a:stretch/>
      </xdr:blipFill>
      <xdr:spPr>
        <a:xfrm>
          <a:off x="7340602" y="2184411"/>
          <a:ext cx="2404531" cy="67310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1</xdr:col>
      <xdr:colOff>50799</xdr:colOff>
      <xdr:row>4</xdr:row>
      <xdr:rowOff>110067</xdr:rowOff>
    </xdr:from>
    <xdr:ext cx="4732867" cy="982134"/>
    <xdr:sp macro="" textlink="">
      <xdr:nvSpPr>
        <xdr:cNvPr id="4" name="Rechthoek 3"/>
        <xdr:cNvSpPr/>
      </xdr:nvSpPr>
      <xdr:spPr>
        <a:xfrm>
          <a:off x="2379132" y="1405467"/>
          <a:ext cx="4732867" cy="98213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4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66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BEDRIJFSLOGO</a:t>
          </a:r>
        </a:p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42</xdr:row>
      <xdr:rowOff>95250</xdr:rowOff>
    </xdr:from>
    <xdr:to>
      <xdr:col>8</xdr:col>
      <xdr:colOff>1638300</xdr:colOff>
      <xdr:row>50</xdr:row>
      <xdr:rowOff>114300</xdr:rowOff>
    </xdr:to>
    <xdr:pic>
      <xdr:nvPicPr>
        <xdr:cNvPr id="14467" name="Afbeelding 1" descr="BGN_Logo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696200"/>
          <a:ext cx="25146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33869</xdr:colOff>
      <xdr:row>0</xdr:row>
      <xdr:rowOff>118678</xdr:rowOff>
    </xdr:from>
    <xdr:to>
      <xdr:col>3</xdr:col>
      <xdr:colOff>812800</xdr:colOff>
      <xdr:row>2</xdr:row>
      <xdr:rowOff>50799</xdr:rowOff>
    </xdr:to>
    <xdr:pic>
      <xdr:nvPicPr>
        <xdr:cNvPr id="2" name="Afbeelding 1" descr="Schermafbeelding 2015-04-16 om 19.16.25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33869" y="118678"/>
          <a:ext cx="1710264" cy="287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0</xdr:rowOff>
    </xdr:from>
    <xdr:to>
      <xdr:col>13</xdr:col>
      <xdr:colOff>254000</xdr:colOff>
      <xdr:row>1</xdr:row>
      <xdr:rowOff>0</xdr:rowOff>
    </xdr:to>
    <xdr:sp macro="" textlink="">
      <xdr:nvSpPr>
        <xdr:cNvPr id="16385" name="WordArt 1"/>
        <xdr:cNvSpPr>
          <a:spLocks noChangeArrowheads="1" noChangeShapeType="1" noTextEdit="1"/>
        </xdr:cNvSpPr>
      </xdr:nvSpPr>
      <xdr:spPr bwMode="auto">
        <a:xfrm>
          <a:off x="2908300" y="342900"/>
          <a:ext cx="22606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4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>
                  <a:alpha val="50000"/>
                </a:srgbClr>
              </a:solidFill>
              <a:effectLst>
                <a:outerShdw blurRad="63500" dist="563972" dir="14049741" sx="125000" sy="125000" algn="tl" rotWithShape="0">
                  <a:srgbClr val="C7DFD3">
                    <a:alpha val="74998"/>
                  </a:srgbClr>
                </a:outerShdw>
              </a:effectLst>
              <a:latin typeface="Times New Roman"/>
              <a:ea typeface="Times New Roman"/>
              <a:cs typeface="Times New Roman"/>
            </a:rPr>
            <a:t>ANITA MOLENAAR</a:t>
          </a:r>
        </a:p>
      </xdr:txBody>
    </xdr:sp>
    <xdr:clientData/>
  </xdr:twoCellAnchor>
  <xdr:twoCellAnchor>
    <xdr:from>
      <xdr:col>7</xdr:col>
      <xdr:colOff>304800</xdr:colOff>
      <xdr:row>1</xdr:row>
      <xdr:rowOff>0</xdr:rowOff>
    </xdr:from>
    <xdr:to>
      <xdr:col>15</xdr:col>
      <xdr:colOff>38058</xdr:colOff>
      <xdr:row>1</xdr:row>
      <xdr:rowOff>0</xdr:rowOff>
    </xdr:to>
    <xdr:sp macro="" textlink="">
      <xdr:nvSpPr>
        <xdr:cNvPr id="16386" name="WordArt 2"/>
        <xdr:cNvSpPr>
          <a:spLocks noChangeArrowheads="1" noChangeShapeType="1" noTextEdit="1"/>
        </xdr:cNvSpPr>
      </xdr:nvSpPr>
      <xdr:spPr bwMode="auto">
        <a:xfrm>
          <a:off x="2755900" y="342900"/>
          <a:ext cx="31369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32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>
                  <a:alpha val="50000"/>
                </a:srgbClr>
              </a:solidFill>
              <a:effectLst>
                <a:outerShdw blurRad="63500" dist="563972" dir="14049741" sx="125000" sy="125000" algn="tl" rotWithShape="0">
                  <a:srgbClr val="C7DFD3">
                    <a:alpha val="74998"/>
                  </a:srgbClr>
                </a:outerShdw>
              </a:effectLst>
              <a:latin typeface="Times New Roman"/>
              <a:ea typeface="Times New Roman"/>
              <a:cs typeface="Times New Roman"/>
            </a:rPr>
            <a:t>GEWICHTSCONSULENTE</a:t>
          </a:r>
        </a:p>
        <a:p>
          <a:pPr algn="ctr" rtl="0">
            <a:buNone/>
          </a:pPr>
          <a:endParaRPr lang="nl-NL" sz="3200" kern="10" spc="0">
            <a:ln>
              <a:noFill/>
            </a:ln>
            <a:solidFill>
              <a:srgbClr xmlns:mc="http://schemas.openxmlformats.org/markup-compatibility/2006" xmlns:a14="http://schemas.microsoft.com/office/drawing/2010/main" val="C0C0C0" mc:Ignorable="a14" a14:legacySpreadsheetColorIndex="22">
                <a:alpha val="50000"/>
              </a:srgbClr>
            </a:solidFill>
            <a:effectLst>
              <a:outerShdw blurRad="63500" dist="563972" dir="14049741" sx="125000" sy="125000" algn="tl" rotWithShape="0">
                <a:srgbClr val="C7DFD3">
                  <a:alpha val="74998"/>
                </a:srgbClr>
              </a:outerShdw>
            </a:effectLst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21</xdr:col>
      <xdr:colOff>93143</xdr:colOff>
      <xdr:row>0</xdr:row>
      <xdr:rowOff>134221</xdr:rowOff>
    </xdr:from>
    <xdr:to>
      <xdr:col>29</xdr:col>
      <xdr:colOff>618070</xdr:colOff>
      <xdr:row>7</xdr:row>
      <xdr:rowOff>110515</xdr:rowOff>
    </xdr:to>
    <xdr:pic>
      <xdr:nvPicPr>
        <xdr:cNvPr id="2" name="Afbeelding 1" descr="Schermafbeelding 2014-06-25 om 18.53.3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0410" y="134221"/>
          <a:ext cx="2980260" cy="1474894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21</xdr:col>
      <xdr:colOff>101600</xdr:colOff>
      <xdr:row>2</xdr:row>
      <xdr:rowOff>110067</xdr:rowOff>
    </xdr:from>
    <xdr:to>
      <xdr:col>29</xdr:col>
      <xdr:colOff>592667</xdr:colOff>
      <xdr:row>4</xdr:row>
      <xdr:rowOff>177800</xdr:rowOff>
    </xdr:to>
    <xdr:pic>
      <xdr:nvPicPr>
        <xdr:cNvPr id="3" name="Afbeelding 2" descr="Schermafbeelding 2015-04-16 om 19.16.25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8867" y="635000"/>
          <a:ext cx="29464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381015</xdr:colOff>
      <xdr:row>24</xdr:row>
      <xdr:rowOff>127005</xdr:rowOff>
    </xdr:from>
    <xdr:to>
      <xdr:col>14</xdr:col>
      <xdr:colOff>3920082</xdr:colOff>
      <xdr:row>40</xdr:row>
      <xdr:rowOff>117379</xdr:rowOff>
    </xdr:to>
    <xdr:pic>
      <xdr:nvPicPr>
        <xdr:cNvPr id="2" name="Afbeelding 1" descr="Schermafbeelding 2014-06-25 om 18.53.3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1548" y="2912538"/>
          <a:ext cx="3539067" cy="1751441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14</xdr:col>
      <xdr:colOff>440264</xdr:colOff>
      <xdr:row>30</xdr:row>
      <xdr:rowOff>59849</xdr:rowOff>
    </xdr:from>
    <xdr:to>
      <xdr:col>14</xdr:col>
      <xdr:colOff>3928530</xdr:colOff>
      <xdr:row>34</xdr:row>
      <xdr:rowOff>160865</xdr:rowOff>
    </xdr:to>
    <xdr:pic>
      <xdr:nvPicPr>
        <xdr:cNvPr id="3" name="Afbeelding 2" descr="Schermafbeelding 2015-04-16 om 19.16.25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731" y="3505782"/>
          <a:ext cx="3488266" cy="5412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361" name="WordArt 1"/>
        <xdr:cNvSpPr>
          <a:spLocks noChangeArrowheads="1" noChangeShapeType="1"/>
        </xdr:cNvSpPr>
      </xdr:nvSpPr>
      <xdr:spPr bwMode="auto">
        <a:xfrm rot="-1222998">
          <a:off x="0" y="0"/>
          <a:ext cx="0" cy="0"/>
        </a:xfrm>
        <a:prstGeom prst="rect">
          <a:avLst/>
        </a:prstGeom>
      </xdr:spPr>
      <xdr:txBody>
        <a:bodyPr wrap="none" fromWordArt="1">
          <a:prstTxWarp prst="textArchDown">
            <a:avLst>
              <a:gd name="adj" fmla="val 12516352"/>
            </a:avLst>
          </a:prstTxWarp>
        </a:bodyPr>
        <a:lstStyle/>
        <a:p>
          <a:pPr algn="ctr" rtl="0">
            <a:buNone/>
          </a:pPr>
          <a:r>
            <a:rPr lang="nl-NL" sz="3600" kern="10" spc="720">
              <a:ln w="3175">
                <a:solidFill>
                  <a:srgbClr val="003366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6622998" scaled="1"/>
              </a:gradFill>
              <a:effectLst>
                <a:outerShdw blurRad="63500" dist="46662" dir="2115817" algn="ctr" rotWithShape="0">
                  <a:srgbClr val="C0C0C0">
                    <a:alpha val="74998"/>
                  </a:srgbClr>
                </a:outerShdw>
              </a:effectLst>
              <a:latin typeface="Times New Roman"/>
              <a:ea typeface="Times New Roman"/>
              <a:cs typeface="Times New Roman"/>
            </a:rPr>
            <a:t> OP  MAAT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362" name="WordArt 2"/>
        <xdr:cNvSpPr>
          <a:spLocks noChangeArrowheads="1" noChangeShapeType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3600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effectLst/>
              <a:latin typeface="Times New Roman"/>
              <a:ea typeface="Times New Roman"/>
              <a:cs typeface="Times New Roman"/>
            </a:rPr>
            <a:t>GEWICHTSCONSULENTE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363" name="WordArt 3"/>
        <xdr:cNvSpPr>
          <a:spLocks noChangeArrowheads="1" noChangeShapeType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3600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effectLst/>
              <a:latin typeface="Arial Black"/>
              <a:ea typeface="Arial Black"/>
              <a:cs typeface="Arial Black"/>
            </a:rPr>
            <a:t>ANITA MOLENAAR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364" name="WordArt 4"/>
        <xdr:cNvSpPr>
          <a:spLocks noChangeArrowheads="1" noChangeShapeType="1"/>
        </xdr:cNvSpPr>
      </xdr:nvSpPr>
      <xdr:spPr bwMode="auto">
        <a:xfrm>
          <a:off x="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2400" kern="10" spc="0">
              <a:ln w="3175">
                <a:solidFill>
                  <a:srgbClr val="003366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effectLst>
                <a:outerShdw blurRad="63500" dist="46662" dir="2115817" algn="ctr" rotWithShape="0">
                  <a:srgbClr val="C0C0C0">
                    <a:alpha val="74998"/>
                  </a:srgbClr>
                </a:outerShdw>
              </a:effectLst>
              <a:latin typeface="Times New Roman"/>
              <a:ea typeface="Times New Roman"/>
              <a:cs typeface="Times New Roman"/>
            </a:rPr>
            <a:t>BELONINGSPLAN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365" name="WordArt 5"/>
        <xdr:cNvSpPr>
          <a:spLocks noChangeArrowheads="1" noChangeShapeType="1"/>
        </xdr:cNvSpPr>
      </xdr:nvSpPr>
      <xdr:spPr bwMode="auto">
        <a:xfrm rot="20114315">
          <a:off x="0" y="0"/>
          <a:ext cx="0" cy="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716352"/>
            </a:avLst>
          </a:prstTxWarp>
        </a:bodyPr>
        <a:lstStyle/>
        <a:p>
          <a:pPr algn="ctr" rtl="0">
            <a:buNone/>
          </a:pPr>
          <a:r>
            <a:rPr lang="nl-NL" sz="3600" kern="10" spc="0">
              <a:ln w="3175">
                <a:solidFill>
                  <a:srgbClr val="003366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6885685" scaled="1"/>
              </a:gradFill>
              <a:effectLst>
                <a:outerShdw blurRad="63500" dist="46662" dir="2115817" algn="ctr" rotWithShape="0">
                  <a:srgbClr val="C0C0C0">
                    <a:alpha val="74998"/>
                  </a:srgbClr>
                </a:outerShdw>
              </a:effectLst>
              <a:latin typeface="Times New Roman"/>
              <a:ea typeface="Times New Roman"/>
              <a:cs typeface="Times New Roman"/>
            </a:rPr>
            <a:t>AFSLANKEN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9525</xdr:colOff>
      <xdr:row>30</xdr:row>
      <xdr:rowOff>28575</xdr:rowOff>
    </xdr:to>
    <xdr:graphicFrame macro="">
      <xdr:nvGraphicFramePr>
        <xdr:cNvPr id="16080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</xdr:row>
      <xdr:rowOff>0</xdr:rowOff>
    </xdr:from>
    <xdr:to>
      <xdr:col>11</xdr:col>
      <xdr:colOff>263579</xdr:colOff>
      <xdr:row>1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946400" y="342900"/>
          <a:ext cx="22987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4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>
                  <a:alpha val="50000"/>
                </a:srgbClr>
              </a:solidFill>
              <a:effectLst>
                <a:outerShdw blurRad="63500" dist="563972" dir="14049741" sx="125000" sy="125000" algn="tl" rotWithShape="0">
                  <a:srgbClr val="C7DFD3">
                    <a:alpha val="74998"/>
                  </a:srgbClr>
                </a:outerShdw>
              </a:effectLst>
              <a:latin typeface="Times New Roman"/>
              <a:ea typeface="Times New Roman"/>
              <a:cs typeface="Times New Roman"/>
            </a:rPr>
            <a:t>ANITA MOLENAAR</a:t>
          </a:r>
        </a:p>
      </xdr:txBody>
    </xdr:sp>
    <xdr:clientData/>
  </xdr:twoCellAnchor>
  <xdr:twoCellAnchor>
    <xdr:from>
      <xdr:col>5</xdr:col>
      <xdr:colOff>304800</xdr:colOff>
      <xdr:row>1</xdr:row>
      <xdr:rowOff>0</xdr:rowOff>
    </xdr:from>
    <xdr:to>
      <xdr:col>13</xdr:col>
      <xdr:colOff>38100</xdr:colOff>
      <xdr:row>1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794000" y="342900"/>
          <a:ext cx="31877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32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>
                  <a:alpha val="50000"/>
                </a:srgbClr>
              </a:solidFill>
              <a:effectLst>
                <a:outerShdw blurRad="63500" dist="563972" dir="14049741" sx="125000" sy="125000" algn="tl" rotWithShape="0">
                  <a:srgbClr val="C7DFD3">
                    <a:alpha val="74998"/>
                  </a:srgbClr>
                </a:outerShdw>
              </a:effectLst>
              <a:latin typeface="Times New Roman"/>
              <a:ea typeface="Times New Roman"/>
              <a:cs typeface="Times New Roman"/>
            </a:rPr>
            <a:t>GEWICHTSCONSULENTE</a:t>
          </a:r>
        </a:p>
        <a:p>
          <a:pPr algn="ctr" rtl="0">
            <a:buNone/>
          </a:pPr>
          <a:endParaRPr lang="nl-NL" sz="3200" kern="10" spc="0">
            <a:ln>
              <a:noFill/>
            </a:ln>
            <a:solidFill>
              <a:srgbClr xmlns:mc="http://schemas.openxmlformats.org/markup-compatibility/2006" xmlns:a14="http://schemas.microsoft.com/office/drawing/2010/main" val="C0C0C0" mc:Ignorable="a14" a14:legacySpreadsheetColorIndex="22">
                <a:alpha val="50000"/>
              </a:srgbClr>
            </a:solidFill>
            <a:effectLst>
              <a:outerShdw blurRad="63500" dist="563972" dir="14049741" sx="125000" sy="125000" algn="tl" rotWithShape="0">
                <a:srgbClr val="C7DFD3">
                  <a:alpha val="74998"/>
                </a:srgbClr>
              </a:outerShdw>
            </a:effectLst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21</xdr:col>
      <xdr:colOff>262476</xdr:colOff>
      <xdr:row>0</xdr:row>
      <xdr:rowOff>143933</xdr:rowOff>
    </xdr:from>
    <xdr:to>
      <xdr:col>27</xdr:col>
      <xdr:colOff>524943</xdr:colOff>
      <xdr:row>6</xdr:row>
      <xdr:rowOff>184345</xdr:rowOff>
    </xdr:to>
    <xdr:pic>
      <xdr:nvPicPr>
        <xdr:cNvPr id="4" name="Afbeelding 3" descr="Schermafbeelding 2014-06-25 om 18.53.3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076" y="143933"/>
          <a:ext cx="2032000" cy="1005612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21</xdr:col>
      <xdr:colOff>533399</xdr:colOff>
      <xdr:row>2</xdr:row>
      <xdr:rowOff>118534</xdr:rowOff>
    </xdr:from>
    <xdr:to>
      <xdr:col>27</xdr:col>
      <xdr:colOff>291631</xdr:colOff>
      <xdr:row>4</xdr:row>
      <xdr:rowOff>84667</xdr:rowOff>
    </xdr:to>
    <xdr:pic>
      <xdr:nvPicPr>
        <xdr:cNvPr id="5" name="Afbeelding 4" descr="Schermafbeelding 2015-04-16 om 19.16.25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9" y="541867"/>
          <a:ext cx="1527765" cy="2370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1400175</xdr:colOff>
      <xdr:row>8</xdr:row>
      <xdr:rowOff>46567</xdr:rowOff>
    </xdr:from>
    <xdr:to>
      <xdr:col>7</xdr:col>
      <xdr:colOff>1647825</xdr:colOff>
      <xdr:row>10</xdr:row>
      <xdr:rowOff>164218</xdr:rowOff>
    </xdr:to>
    <xdr:sp macro="" textlink="">
      <xdr:nvSpPr>
        <xdr:cNvPr id="5148" name="AutoShape 28"/>
        <xdr:cNvSpPr>
          <a:spLocks noChangeArrowheads="1"/>
        </xdr:cNvSpPr>
      </xdr:nvSpPr>
      <xdr:spPr bwMode="auto">
        <a:xfrm>
          <a:off x="10535708" y="1231900"/>
          <a:ext cx="247650" cy="337785"/>
        </a:xfrm>
        <a:prstGeom prst="curvedLeftArrow">
          <a:avLst>
            <a:gd name="adj1" fmla="val 25217"/>
            <a:gd name="adj2" fmla="val 50435"/>
            <a:gd name="adj3" fmla="val 33333"/>
          </a:avLst>
        </a:prstGeom>
        <a:solidFill>
          <a:srgbClr val="FFC70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nl-NL"/>
        </a:p>
      </xdr:txBody>
    </xdr:sp>
    <xdr:clientData/>
  </xdr:twoCellAnchor>
  <xdr:twoCellAnchor>
    <xdr:from>
      <xdr:col>7</xdr:col>
      <xdr:colOff>1387475</xdr:colOff>
      <xdr:row>4</xdr:row>
      <xdr:rowOff>25400</xdr:rowOff>
    </xdr:from>
    <xdr:to>
      <xdr:col>7</xdr:col>
      <xdr:colOff>1627620</xdr:colOff>
      <xdr:row>6</xdr:row>
      <xdr:rowOff>155661</xdr:rowOff>
    </xdr:to>
    <xdr:sp macro="" textlink="">
      <xdr:nvSpPr>
        <xdr:cNvPr id="5151" name="AutoShape 31"/>
        <xdr:cNvSpPr>
          <a:spLocks noChangeArrowheads="1"/>
        </xdr:cNvSpPr>
      </xdr:nvSpPr>
      <xdr:spPr bwMode="auto">
        <a:xfrm>
          <a:off x="10718800" y="711200"/>
          <a:ext cx="292100" cy="381000"/>
        </a:xfrm>
        <a:prstGeom prst="curvedLeftArrow">
          <a:avLst>
            <a:gd name="adj1" fmla="val 26087"/>
            <a:gd name="adj2" fmla="val 52174"/>
            <a:gd name="adj3" fmla="val 33333"/>
          </a:avLst>
        </a:prstGeom>
        <a:solidFill>
          <a:srgbClr val="FFC70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nl-NL"/>
        </a:p>
      </xdr:txBody>
    </xdr:sp>
    <xdr:clientData/>
  </xdr:twoCellAnchor>
  <xdr:twoCellAnchor>
    <xdr:from>
      <xdr:col>7</xdr:col>
      <xdr:colOff>1442508</xdr:colOff>
      <xdr:row>14</xdr:row>
      <xdr:rowOff>29634</xdr:rowOff>
    </xdr:from>
    <xdr:to>
      <xdr:col>7</xdr:col>
      <xdr:colOff>1690158</xdr:colOff>
      <xdr:row>15</xdr:row>
      <xdr:rowOff>172685</xdr:rowOff>
    </xdr:to>
    <xdr:sp macro="" textlink="">
      <xdr:nvSpPr>
        <xdr:cNvPr id="6" name="AutoShape 28"/>
        <xdr:cNvSpPr>
          <a:spLocks noChangeArrowheads="1"/>
        </xdr:cNvSpPr>
      </xdr:nvSpPr>
      <xdr:spPr bwMode="auto">
        <a:xfrm>
          <a:off x="10578041" y="1875367"/>
          <a:ext cx="247650" cy="337785"/>
        </a:xfrm>
        <a:prstGeom prst="curvedLeftArrow">
          <a:avLst>
            <a:gd name="adj1" fmla="val 25217"/>
            <a:gd name="adj2" fmla="val 50435"/>
            <a:gd name="adj3" fmla="val 33333"/>
          </a:avLst>
        </a:prstGeom>
        <a:solidFill>
          <a:srgbClr val="FFC70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nl-NL"/>
        </a:p>
      </xdr:txBody>
    </xdr:sp>
    <xdr:clientData/>
  </xdr:twoCellAnchor>
  <xdr:twoCellAnchor>
    <xdr:from>
      <xdr:col>7</xdr:col>
      <xdr:colOff>1425575</xdr:colOff>
      <xdr:row>17</xdr:row>
      <xdr:rowOff>29633</xdr:rowOff>
    </xdr:from>
    <xdr:to>
      <xdr:col>7</xdr:col>
      <xdr:colOff>1673225</xdr:colOff>
      <xdr:row>18</xdr:row>
      <xdr:rowOff>172685</xdr:rowOff>
    </xdr:to>
    <xdr:sp macro="" textlink="">
      <xdr:nvSpPr>
        <xdr:cNvPr id="7" name="AutoShape 28"/>
        <xdr:cNvSpPr>
          <a:spLocks noChangeArrowheads="1"/>
        </xdr:cNvSpPr>
      </xdr:nvSpPr>
      <xdr:spPr bwMode="auto">
        <a:xfrm>
          <a:off x="10561108" y="2705100"/>
          <a:ext cx="247650" cy="337785"/>
        </a:xfrm>
        <a:prstGeom prst="curvedLeftArrow">
          <a:avLst>
            <a:gd name="adj1" fmla="val 25217"/>
            <a:gd name="adj2" fmla="val 50435"/>
            <a:gd name="adj3" fmla="val 33333"/>
          </a:avLst>
        </a:prstGeom>
        <a:solidFill>
          <a:srgbClr val="FFC70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nl-NL"/>
        </a:p>
      </xdr:txBody>
    </xdr:sp>
    <xdr:clientData/>
  </xdr:twoCellAnchor>
  <xdr:twoCellAnchor>
    <xdr:from>
      <xdr:col>7</xdr:col>
      <xdr:colOff>1493308</xdr:colOff>
      <xdr:row>25</xdr:row>
      <xdr:rowOff>88895</xdr:rowOff>
    </xdr:from>
    <xdr:to>
      <xdr:col>7</xdr:col>
      <xdr:colOff>1740958</xdr:colOff>
      <xdr:row>28</xdr:row>
      <xdr:rowOff>11813</xdr:rowOff>
    </xdr:to>
    <xdr:sp macro="" textlink="">
      <xdr:nvSpPr>
        <xdr:cNvPr id="8" name="AutoShape 28"/>
        <xdr:cNvSpPr>
          <a:spLocks noChangeArrowheads="1"/>
        </xdr:cNvSpPr>
      </xdr:nvSpPr>
      <xdr:spPr bwMode="auto">
        <a:xfrm>
          <a:off x="10628841" y="3568695"/>
          <a:ext cx="247650" cy="337785"/>
        </a:xfrm>
        <a:prstGeom prst="curvedLeftArrow">
          <a:avLst>
            <a:gd name="adj1" fmla="val 25217"/>
            <a:gd name="adj2" fmla="val 50435"/>
            <a:gd name="adj3" fmla="val 33333"/>
          </a:avLst>
        </a:prstGeom>
        <a:solidFill>
          <a:srgbClr val="FFC70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nl-NL"/>
        </a:p>
      </xdr:txBody>
    </xdr:sp>
    <xdr:clientData/>
  </xdr:twoCellAnchor>
  <xdr:twoCellAnchor>
    <xdr:from>
      <xdr:col>7</xdr:col>
      <xdr:colOff>1832183</xdr:colOff>
      <xdr:row>21</xdr:row>
      <xdr:rowOff>147320</xdr:rowOff>
    </xdr:from>
    <xdr:to>
      <xdr:col>9</xdr:col>
      <xdr:colOff>719663</xdr:colOff>
      <xdr:row>24</xdr:row>
      <xdr:rowOff>42333</xdr:rowOff>
    </xdr:to>
    <xdr:sp macro="" textlink="">
      <xdr:nvSpPr>
        <xdr:cNvPr id="9" name="Pijl rechts 8"/>
        <xdr:cNvSpPr/>
      </xdr:nvSpPr>
      <xdr:spPr bwMode="auto">
        <a:xfrm>
          <a:off x="10967716" y="3017520"/>
          <a:ext cx="1088814" cy="309880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A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wrap="square"/>
        <a:lstStyle/>
        <a:p>
          <a:endParaRPr lang="nl-NL">
            <a:solidFill>
              <a:srgbClr val="FF0000"/>
            </a:solidFill>
          </a:endParaRPr>
        </a:p>
      </xdr:txBody>
    </xdr:sp>
    <xdr:clientData/>
  </xdr:twoCellAnchor>
  <xdr:oneCellAnchor>
    <xdr:from>
      <xdr:col>7</xdr:col>
      <xdr:colOff>1272121</xdr:colOff>
      <xdr:row>21</xdr:row>
      <xdr:rowOff>135236</xdr:rowOff>
    </xdr:from>
    <xdr:ext cx="2233083" cy="482832"/>
    <xdr:sp macro="" textlink="">
      <xdr:nvSpPr>
        <xdr:cNvPr id="3" name="Rechthoek 2"/>
        <xdr:cNvSpPr/>
      </xdr:nvSpPr>
      <xdr:spPr>
        <a:xfrm>
          <a:off x="10407654" y="3005436"/>
          <a:ext cx="2233083" cy="48283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1400" b="1" cap="none" spc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KLIK</a:t>
          </a:r>
          <a:r>
            <a:rPr lang="en-US" sz="1400" b="1" cap="none" spc="0" baseline="0">
              <a:ln w="12700">
                <a:noFill/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HIER</a:t>
          </a:r>
          <a:endParaRPr lang="en-US" sz="1400" b="1" cap="none" spc="0">
            <a:ln w="12700">
              <a:noFill/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69" name="WordArt 1"/>
        <xdr:cNvSpPr>
          <a:spLocks noChangeArrowheads="1" noChangeShapeType="1"/>
        </xdr:cNvSpPr>
      </xdr:nvSpPr>
      <xdr:spPr bwMode="auto">
        <a:xfrm rot="-1222998">
          <a:off x="0" y="0"/>
          <a:ext cx="0" cy="0"/>
        </a:xfrm>
        <a:prstGeom prst="rect">
          <a:avLst/>
        </a:prstGeom>
      </xdr:spPr>
      <xdr:txBody>
        <a:bodyPr wrap="none" fromWordArt="1">
          <a:prstTxWarp prst="textArchDown">
            <a:avLst>
              <a:gd name="adj" fmla="val 12516352"/>
            </a:avLst>
          </a:prstTxWarp>
        </a:bodyPr>
        <a:lstStyle/>
        <a:p>
          <a:pPr algn="ctr" rtl="0">
            <a:buNone/>
          </a:pPr>
          <a:r>
            <a:rPr lang="nl-NL" sz="3600" kern="10" spc="720">
              <a:ln w="3175">
                <a:solidFill>
                  <a:srgbClr val="003366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6622998" scaled="1"/>
              </a:gradFill>
              <a:effectLst>
                <a:outerShdw blurRad="63500" dist="46662" dir="2115817" algn="ctr" rotWithShape="0">
                  <a:srgbClr val="C0C0C0">
                    <a:alpha val="74998"/>
                  </a:srgbClr>
                </a:outerShdw>
              </a:effectLst>
              <a:latin typeface="Times New Roman"/>
              <a:ea typeface="Times New Roman"/>
              <a:cs typeface="Times New Roman"/>
            </a:rPr>
            <a:t> OP  MAAT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0" name="WordArt 2"/>
        <xdr:cNvSpPr>
          <a:spLocks noChangeArrowheads="1" noChangeShapeType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3600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effectLst/>
              <a:latin typeface="Times New Roman"/>
              <a:ea typeface="Times New Roman"/>
              <a:cs typeface="Times New Roman"/>
            </a:rPr>
            <a:t>GEWICHTSCONSULENTE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1" name="WordArt 3"/>
        <xdr:cNvSpPr>
          <a:spLocks noChangeArrowheads="1" noChangeShapeType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3600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effectLst/>
              <a:latin typeface="Arial Black"/>
              <a:ea typeface="Arial Black"/>
              <a:cs typeface="Arial Black"/>
            </a:rPr>
            <a:t>ANITA MOLENAAR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2" name="WordArt 4"/>
        <xdr:cNvSpPr>
          <a:spLocks noChangeArrowheads="1" noChangeShapeType="1"/>
        </xdr:cNvSpPr>
      </xdr:nvSpPr>
      <xdr:spPr bwMode="auto">
        <a:xfrm>
          <a:off x="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NL" sz="2400" kern="10" spc="0">
              <a:ln w="3175">
                <a:solidFill>
                  <a:srgbClr val="003366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effectLst>
                <a:outerShdw blurRad="63500" dist="46662" dir="2115817" algn="ctr" rotWithShape="0">
                  <a:srgbClr val="C0C0C0">
                    <a:alpha val="74998"/>
                  </a:srgbClr>
                </a:outerShdw>
              </a:effectLst>
              <a:latin typeface="Times New Roman"/>
              <a:ea typeface="Times New Roman"/>
              <a:cs typeface="Times New Roman"/>
            </a:rPr>
            <a:t>BELONINGSPLAN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3" name="WordArt 5"/>
        <xdr:cNvSpPr>
          <a:spLocks noChangeArrowheads="1" noChangeShapeType="1"/>
        </xdr:cNvSpPr>
      </xdr:nvSpPr>
      <xdr:spPr bwMode="auto">
        <a:xfrm rot="20114315">
          <a:off x="0" y="0"/>
          <a:ext cx="0" cy="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716352"/>
            </a:avLst>
          </a:prstTxWarp>
        </a:bodyPr>
        <a:lstStyle/>
        <a:p>
          <a:pPr algn="ctr" rtl="0">
            <a:buNone/>
          </a:pPr>
          <a:r>
            <a:rPr lang="nl-NL" sz="3600" kern="10" spc="0">
              <a:ln w="3175">
                <a:solidFill>
                  <a:srgbClr val="003366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6885685" scaled="1"/>
              </a:gradFill>
              <a:effectLst>
                <a:outerShdw blurRad="63500" dist="46662" dir="2115817" algn="ctr" rotWithShape="0">
                  <a:srgbClr val="C0C0C0">
                    <a:alpha val="74998"/>
                  </a:srgbClr>
                </a:outerShdw>
              </a:effectLst>
              <a:latin typeface="Times New Roman"/>
              <a:ea typeface="Times New Roman"/>
              <a:cs typeface="Times New Roman"/>
            </a:rPr>
            <a:t>AFSLANKEN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592678</xdr:colOff>
      <xdr:row>14</xdr:row>
      <xdr:rowOff>152410</xdr:rowOff>
    </xdr:from>
    <xdr:to>
      <xdr:col>8</xdr:col>
      <xdr:colOff>360859</xdr:colOff>
      <xdr:row>36</xdr:row>
      <xdr:rowOff>33877</xdr:rowOff>
    </xdr:to>
    <xdr:pic>
      <xdr:nvPicPr>
        <xdr:cNvPr id="2" name="Afbeelding 1" descr="Schermafbeelding 2014-06-25 om 18.53.3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2278" y="1998143"/>
          <a:ext cx="4653448" cy="2302934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5</xdr:col>
      <xdr:colOff>1270000</xdr:colOff>
      <xdr:row>22</xdr:row>
      <xdr:rowOff>104666</xdr:rowOff>
    </xdr:from>
    <xdr:to>
      <xdr:col>7</xdr:col>
      <xdr:colOff>846667</xdr:colOff>
      <xdr:row>28</xdr:row>
      <xdr:rowOff>0</xdr:rowOff>
    </xdr:to>
    <xdr:pic>
      <xdr:nvPicPr>
        <xdr:cNvPr id="3" name="Afbeelding 2" descr="Schermafbeelding 2015-04-16 om 19.16.25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600" y="2830933"/>
          <a:ext cx="3581400" cy="5557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42</xdr:row>
      <xdr:rowOff>101600</xdr:rowOff>
    </xdr:from>
    <xdr:to>
      <xdr:col>8</xdr:col>
      <xdr:colOff>1581150</xdr:colOff>
      <xdr:row>50</xdr:row>
      <xdr:rowOff>120650</xdr:rowOff>
    </xdr:to>
    <xdr:pic>
      <xdr:nvPicPr>
        <xdr:cNvPr id="8340" name="Afbeelding 1" descr="BGN_Logo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7620000"/>
          <a:ext cx="27241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110068</xdr:colOff>
      <xdr:row>0</xdr:row>
      <xdr:rowOff>118534</xdr:rowOff>
    </xdr:from>
    <xdr:to>
      <xdr:col>5</xdr:col>
      <xdr:colOff>211668</xdr:colOff>
      <xdr:row>2</xdr:row>
      <xdr:rowOff>67734</xdr:rowOff>
    </xdr:to>
    <xdr:pic>
      <xdr:nvPicPr>
        <xdr:cNvPr id="2" name="Afbeelding 1" descr="Schermafbeelding 2015-04-16 om 19.16.25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8" y="118534"/>
          <a:ext cx="1964267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wichtsconsulenten.nl/pages/29/Vergoedingen.html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Y71"/>
  <sheetViews>
    <sheetView showGridLines="0" tabSelected="1" zoomScale="150" zoomScaleNormal="150" zoomScalePageLayoutView="150" workbookViewId="0">
      <selection activeCell="D19" sqref="D19"/>
    </sheetView>
  </sheetViews>
  <sheetFormatPr baseColWidth="10" defaultColWidth="8.83203125" defaultRowHeight="12" x14ac:dyDescent="0"/>
  <cols>
    <col min="1" max="1" width="30.5" style="57" customWidth="1"/>
    <col min="2" max="2" width="3.5" style="57" customWidth="1"/>
    <col min="3" max="3" width="20.6640625" style="57" customWidth="1"/>
    <col min="4" max="4" width="35.6640625" style="57" customWidth="1"/>
    <col min="5" max="5" width="3.5" style="57" customWidth="1"/>
    <col min="6" max="8" width="1.6640625" style="57" customWidth="1"/>
    <col min="9" max="9" width="20.6640625" style="57" customWidth="1"/>
    <col min="10" max="11" width="6.6640625" style="57" customWidth="1"/>
    <col min="12" max="12" width="11.5" style="57" customWidth="1"/>
    <col min="13" max="13" width="4.5" style="57" customWidth="1"/>
    <col min="14" max="256" width="11.5" style="57" customWidth="1"/>
    <col min="257" max="16384" width="8.83203125" style="57"/>
  </cols>
  <sheetData>
    <row r="1" spans="1:25" ht="56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15" customHeight="1">
      <c r="A2" s="80"/>
      <c r="B2" s="247"/>
      <c r="C2" s="247"/>
      <c r="D2" s="247"/>
      <c r="E2" s="247"/>
      <c r="F2" s="80"/>
      <c r="G2" s="247"/>
      <c r="H2" s="247"/>
      <c r="I2" s="247"/>
      <c r="J2" s="248"/>
      <c r="K2" s="248"/>
      <c r="L2" s="248"/>
      <c r="M2" s="248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" customHeight="1">
      <c r="A3" s="80"/>
      <c r="B3" s="247"/>
      <c r="C3" s="248"/>
      <c r="D3" s="247"/>
      <c r="E3" s="247"/>
      <c r="F3" s="80"/>
      <c r="G3" s="247"/>
      <c r="H3" s="247"/>
      <c r="I3" s="247"/>
      <c r="J3" s="248"/>
      <c r="K3" s="248"/>
      <c r="L3" s="248"/>
      <c r="M3" s="248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ht="15" customHeight="1">
      <c r="A4" s="80"/>
      <c r="B4" s="247"/>
      <c r="C4" s="248"/>
      <c r="D4" s="247"/>
      <c r="E4" s="247"/>
      <c r="F4" s="80"/>
      <c r="G4" s="247"/>
      <c r="H4" s="247"/>
      <c r="I4" s="247"/>
      <c r="J4" s="248"/>
      <c r="K4" s="248"/>
      <c r="L4" s="248"/>
      <c r="M4" s="248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customHeight="1">
      <c r="A5" s="80"/>
      <c r="B5" s="247"/>
      <c r="C5" s="248"/>
      <c r="D5" s="247"/>
      <c r="E5" s="247"/>
      <c r="F5" s="80"/>
      <c r="G5" s="247"/>
      <c r="H5" s="247"/>
      <c r="I5" s="247"/>
      <c r="J5" s="248"/>
      <c r="K5" s="248"/>
      <c r="L5" s="248"/>
      <c r="M5" s="248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ht="15" customHeight="1">
      <c r="A6" s="80"/>
      <c r="B6" s="247"/>
      <c r="C6" s="248"/>
      <c r="D6" s="247"/>
      <c r="E6" s="247"/>
      <c r="F6" s="80"/>
      <c r="G6" s="247"/>
      <c r="H6" s="247"/>
      <c r="I6" s="247"/>
      <c r="J6" s="248"/>
      <c r="K6" s="248"/>
      <c r="L6" s="248"/>
      <c r="M6" s="248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ht="15" customHeight="1">
      <c r="A7" s="80"/>
      <c r="B7" s="247"/>
      <c r="C7" s="248"/>
      <c r="D7" s="247"/>
      <c r="E7" s="247"/>
      <c r="F7" s="80"/>
      <c r="G7" s="247"/>
      <c r="H7" s="247"/>
      <c r="I7" s="247"/>
      <c r="J7" s="248"/>
      <c r="K7" s="248"/>
      <c r="L7" s="248"/>
      <c r="M7" s="248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</row>
    <row r="8" spans="1:25" ht="15" customHeight="1">
      <c r="A8" s="80"/>
      <c r="B8" s="247"/>
      <c r="C8" s="248"/>
      <c r="D8" s="248"/>
      <c r="E8" s="247"/>
      <c r="F8" s="80"/>
      <c r="G8" s="247"/>
      <c r="H8" s="247"/>
      <c r="I8" s="247"/>
      <c r="J8" s="248"/>
      <c r="K8" s="248"/>
      <c r="L8" s="248"/>
      <c r="M8" s="248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>
      <c r="A9" s="80"/>
      <c r="B9" s="247"/>
      <c r="C9" s="248"/>
      <c r="D9" s="248"/>
      <c r="E9" s="247"/>
      <c r="F9" s="80"/>
      <c r="G9" s="247"/>
      <c r="H9" s="247"/>
      <c r="I9" s="247"/>
      <c r="J9" s="248"/>
      <c r="K9" s="248"/>
      <c r="L9" s="248"/>
      <c r="M9" s="248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5" customHeight="1">
      <c r="A10" s="80"/>
      <c r="B10" s="247"/>
      <c r="C10" s="248"/>
      <c r="D10" s="248"/>
      <c r="E10" s="247"/>
      <c r="F10" s="80"/>
      <c r="G10" s="247"/>
      <c r="H10" s="247"/>
      <c r="I10" s="247"/>
      <c r="J10" s="248"/>
      <c r="K10" s="248"/>
      <c r="L10" s="248"/>
      <c r="M10" s="248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ht="15" customHeight="1">
      <c r="A11" s="80"/>
      <c r="B11" s="249"/>
      <c r="C11" s="248"/>
      <c r="D11" s="248"/>
      <c r="E11" s="247"/>
      <c r="F11" s="80"/>
      <c r="G11" s="247"/>
      <c r="H11" s="247"/>
      <c r="I11" s="247"/>
      <c r="J11" s="248"/>
      <c r="K11" s="248"/>
      <c r="L11" s="248"/>
      <c r="M11" s="24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</row>
    <row r="12" spans="1:25" ht="15" customHeight="1">
      <c r="A12" s="80"/>
      <c r="B12" s="247"/>
      <c r="C12" s="248"/>
      <c r="D12" s="248"/>
      <c r="E12" s="247"/>
      <c r="F12" s="80"/>
      <c r="G12" s="247"/>
      <c r="H12" s="247"/>
      <c r="I12" s="247"/>
      <c r="J12" s="248"/>
      <c r="K12" s="248"/>
      <c r="L12" s="248"/>
      <c r="M12" s="248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</row>
    <row r="13" spans="1:25" ht="15" customHeight="1" thickBot="1">
      <c r="A13" s="80"/>
      <c r="B13" s="80"/>
      <c r="C13" s="79"/>
      <c r="D13" s="79"/>
      <c r="E13" s="80"/>
      <c r="F13" s="80"/>
      <c r="G13" s="80"/>
      <c r="H13" s="80"/>
      <c r="I13" s="80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4" spans="1:25" ht="15" customHeight="1" thickTop="1" thickBot="1">
      <c r="A14" s="80"/>
      <c r="B14" s="184"/>
      <c r="C14" s="187"/>
      <c r="D14" s="187"/>
      <c r="E14" s="188"/>
      <c r="F14" s="80"/>
      <c r="G14" s="58"/>
      <c r="H14" s="58"/>
      <c r="I14" s="58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</row>
    <row r="15" spans="1:25" ht="15" customHeight="1">
      <c r="A15" s="80"/>
      <c r="B15" s="185"/>
      <c r="C15" s="177" t="s">
        <v>0</v>
      </c>
      <c r="D15" s="288" t="s">
        <v>172</v>
      </c>
      <c r="E15" s="189"/>
      <c r="F15" s="80"/>
      <c r="G15" s="58"/>
      <c r="H15" s="58"/>
      <c r="I15" s="58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</row>
    <row r="16" spans="1:25" ht="15" customHeight="1">
      <c r="A16" s="80"/>
      <c r="B16" s="185"/>
      <c r="C16" s="178" t="s">
        <v>4</v>
      </c>
      <c r="D16" s="289" t="s">
        <v>173</v>
      </c>
      <c r="E16" s="189"/>
      <c r="F16" s="80"/>
      <c r="G16" s="58"/>
      <c r="H16" s="58"/>
      <c r="I16" s="58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</row>
    <row r="17" spans="1:25" ht="15" customHeight="1">
      <c r="A17" s="80"/>
      <c r="B17" s="185"/>
      <c r="C17" s="178" t="s">
        <v>5</v>
      </c>
      <c r="D17" s="289" t="s">
        <v>174</v>
      </c>
      <c r="E17" s="189"/>
      <c r="F17" s="80"/>
      <c r="G17" s="58"/>
      <c r="H17" s="58"/>
      <c r="I17" s="58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</row>
    <row r="18" spans="1:25" ht="15" customHeight="1">
      <c r="A18" s="80"/>
      <c r="B18" s="185"/>
      <c r="C18" s="178" t="s">
        <v>6</v>
      </c>
      <c r="D18" s="289" t="s">
        <v>175</v>
      </c>
      <c r="E18" s="189"/>
      <c r="F18" s="80"/>
      <c r="G18" s="58"/>
      <c r="H18" s="58"/>
      <c r="I18" s="58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</row>
    <row r="19" spans="1:25" ht="15" customHeight="1">
      <c r="A19" s="80"/>
      <c r="B19" s="185"/>
      <c r="C19" s="178" t="s">
        <v>7</v>
      </c>
      <c r="D19" s="290" t="s">
        <v>176</v>
      </c>
      <c r="E19" s="189"/>
      <c r="F19" s="80"/>
      <c r="G19" s="58"/>
      <c r="H19" s="58"/>
      <c r="I19" s="58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</row>
    <row r="20" spans="1:25" ht="15" customHeight="1">
      <c r="A20" s="80"/>
      <c r="B20" s="185"/>
      <c r="C20" s="178" t="s">
        <v>28</v>
      </c>
      <c r="D20" s="291">
        <v>21916</v>
      </c>
      <c r="E20" s="189"/>
      <c r="F20" s="80"/>
      <c r="G20" s="58"/>
      <c r="H20" s="58"/>
      <c r="I20" s="58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</row>
    <row r="21" spans="1:25" ht="15" customHeight="1">
      <c r="A21" s="80"/>
      <c r="B21" s="185"/>
      <c r="C21" s="178" t="s">
        <v>23</v>
      </c>
      <c r="D21" s="292" t="s">
        <v>177</v>
      </c>
      <c r="E21" s="189"/>
      <c r="F21" s="80"/>
      <c r="G21" s="58"/>
      <c r="H21" s="58"/>
      <c r="I21" s="58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</row>
    <row r="22" spans="1:25" ht="15" customHeight="1" thickBot="1">
      <c r="A22" s="80"/>
      <c r="B22" s="185"/>
      <c r="C22" s="179" t="s">
        <v>46</v>
      </c>
      <c r="D22" s="293" t="s">
        <v>178</v>
      </c>
      <c r="E22" s="189"/>
      <c r="F22" s="80"/>
      <c r="G22" s="58"/>
      <c r="H22" s="58"/>
      <c r="I22" s="58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</row>
    <row r="23" spans="1:25" ht="15" customHeight="1" thickBot="1">
      <c r="A23" s="79"/>
      <c r="B23" s="186"/>
      <c r="C23" s="191"/>
      <c r="D23" s="192"/>
      <c r="E23" s="190"/>
      <c r="F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</row>
    <row r="24" spans="1:25" ht="15" customHeight="1" thickTop="1">
      <c r="A24" s="79"/>
      <c r="B24" s="79"/>
      <c r="C24" s="81"/>
      <c r="D24" s="82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</row>
    <row r="25" spans="1:25" ht="15" customHeight="1">
      <c r="A25" s="79"/>
      <c r="B25" s="79"/>
      <c r="C25" s="81"/>
      <c r="D25" s="82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</row>
    <row r="26" spans="1:25" ht="15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</row>
    <row r="27" spans="1:25" ht="15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</row>
    <row r="28" spans="1:25" ht="15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spans="1:25" ht="15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</row>
    <row r="30" spans="1:25" ht="15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</row>
    <row r="31" spans="1:25" ht="15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</row>
    <row r="32" spans="1:25" ht="15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</row>
    <row r="33" spans="1:25" ht="1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</row>
    <row r="34" spans="1:25" ht="15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</row>
    <row r="35" spans="1:25" ht="15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</row>
    <row r="36" spans="1:25" ht="15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</row>
    <row r="37" spans="1:25" ht="15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</row>
    <row r="38" spans="1:25" ht="15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</row>
    <row r="39" spans="1:25" ht="15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</row>
    <row r="40" spans="1:25" ht="15" customHeight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</row>
    <row r="41" spans="1:25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</row>
    <row r="42" spans="1:25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</row>
    <row r="43" spans="1:25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</row>
    <row r="44" spans="1:25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</row>
    <row r="45" spans="1:25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</row>
    <row r="46" spans="1:25" ht="15" customHeight="1"/>
    <row r="47" spans="1:25" ht="15" customHeight="1"/>
    <row r="48" spans="1:2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</sheetData>
  <sheetProtection password="DB53" sheet="1" objects="1" scenarios="1" selectLockedCells="1" selectUnlockedCells="1"/>
  <phoneticPr fontId="0" type="noConversion"/>
  <pageMargins left="0.15748031496062992" right="0.15748031496062992" top="0.86614173228346458" bottom="0.6692913385826772" header="0.51181102362204722" footer="0.51181102362204722"/>
  <pageSetup paperSize="9" orientation="portrait"/>
  <headerFooter alignWithMargins="0">
    <oddFooter>Pagina &amp;P van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708"/>
  </sheetPr>
  <dimension ref="B7:K51"/>
  <sheetViews>
    <sheetView zoomScale="150" zoomScaleNormal="150" zoomScalePageLayoutView="150" workbookViewId="0">
      <selection activeCell="B20" sqref="B20:I20"/>
    </sheetView>
  </sheetViews>
  <sheetFormatPr baseColWidth="10" defaultColWidth="8.83203125" defaultRowHeight="14" x14ac:dyDescent="0"/>
  <cols>
    <col min="1" max="1" width="2.83203125" style="1" customWidth="1"/>
    <col min="2" max="2" width="5.6640625" style="1" customWidth="1"/>
    <col min="3" max="3" width="3.6640625" style="1" customWidth="1"/>
    <col min="4" max="4" width="12.1640625" style="1" bestFit="1" customWidth="1"/>
    <col min="5" max="5" width="7" style="1" customWidth="1"/>
    <col min="6" max="6" width="15.6640625" style="1" customWidth="1"/>
    <col min="7" max="7" width="7.5" style="1" customWidth="1"/>
    <col min="8" max="8" width="12.6640625" style="1" bestFit="1" customWidth="1"/>
    <col min="9" max="9" width="24.6640625" style="1" customWidth="1"/>
    <col min="10" max="10" width="11.5" style="1" customWidth="1"/>
    <col min="11" max="11" width="14.83203125" style="1" bestFit="1" customWidth="1"/>
    <col min="12" max="256" width="11.5" style="1" customWidth="1"/>
    <col min="257" max="16384" width="8.83203125" style="1"/>
  </cols>
  <sheetData>
    <row r="7" spans="7:9">
      <c r="G7" s="63" t="str">
        <f>ANAMNESE!H7</f>
        <v>H01</v>
      </c>
      <c r="H7" s="67" t="str">
        <f>IF(G7="","",INDEX(X!$B$10:$F$69,MATCH(G7,X!$B$10:$B$69,0),3))</f>
        <v>Dr. Bibber</v>
      </c>
    </row>
    <row r="8" spans="7:9">
      <c r="H8" s="67" t="str">
        <f>IF(G7="","",INDEX(X!$B$10:$F$69,MATCH(G7,X!$B$10:$B$69,0),5))</f>
        <v>Stadsplein 1</v>
      </c>
    </row>
    <row r="9" spans="7:9">
      <c r="H9" s="67" t="str">
        <f>IF(G7="","",INDEX(X!$B$10:$G$69,MATCH(G7,X!$B$10:$B$69,0),6))</f>
        <v>9876 AA</v>
      </c>
      <c r="I9" s="67" t="str">
        <f>IF(G7="","",INDEX(X!$B$10:$H$69,MATCH(G7,X!$B$10:$B$69,0),7))</f>
        <v>Edam</v>
      </c>
    </row>
    <row r="17" spans="2:11">
      <c r="B17" s="453"/>
      <c r="C17" s="453"/>
      <c r="D17" s="453"/>
    </row>
    <row r="18" spans="2:11">
      <c r="B18" s="453"/>
      <c r="C18" s="457"/>
      <c r="D18" s="457"/>
      <c r="E18" s="454"/>
      <c r="F18" s="454"/>
      <c r="H18" s="5" t="str">
        <f>FAKTUUR!H18</f>
        <v>Amsterdam,</v>
      </c>
      <c r="I18" s="4">
        <f ca="1">TODAY()</f>
        <v>42110</v>
      </c>
      <c r="J18" s="6"/>
      <c r="K18" s="6"/>
    </row>
    <row r="20" spans="2:11" ht="14.25" customHeight="1">
      <c r="B20" s="465"/>
      <c r="C20" s="466"/>
      <c r="D20" s="466"/>
      <c r="E20" s="466"/>
      <c r="F20" s="466"/>
      <c r="G20" s="466"/>
      <c r="H20" s="466"/>
      <c r="I20" s="466"/>
    </row>
    <row r="21" spans="2:11" ht="14.25" customHeight="1">
      <c r="B21" s="459"/>
      <c r="C21" s="459"/>
      <c r="D21" s="459"/>
      <c r="E21" s="459"/>
      <c r="F21" s="459"/>
      <c r="G21" s="459"/>
      <c r="H21" s="459"/>
      <c r="I21" s="459"/>
      <c r="K21" s="180"/>
    </row>
    <row r="22" spans="2:11" ht="14.25" customHeight="1">
      <c r="B22" s="459"/>
      <c r="C22" s="459"/>
      <c r="D22" s="459"/>
      <c r="E22" s="459"/>
      <c r="F22" s="459"/>
      <c r="G22" s="459"/>
      <c r="H22" s="459"/>
      <c r="I22" s="459"/>
    </row>
    <row r="23" spans="2:11" ht="14.25" customHeight="1">
      <c r="B23" s="459"/>
      <c r="C23" s="459"/>
      <c r="D23" s="459"/>
      <c r="E23" s="459"/>
      <c r="F23" s="459"/>
      <c r="G23" s="459"/>
      <c r="H23" s="459"/>
      <c r="I23" s="459"/>
      <c r="K23" s="17"/>
    </row>
    <row r="24" spans="2:11" ht="14.25" customHeight="1">
      <c r="B24" s="460"/>
      <c r="C24" s="460"/>
      <c r="D24" s="460"/>
      <c r="E24" s="460"/>
      <c r="F24" s="460"/>
      <c r="G24" s="460"/>
      <c r="H24" s="460"/>
      <c r="I24" s="460"/>
      <c r="K24" s="17"/>
    </row>
    <row r="25" spans="2:11" ht="14.25" customHeight="1">
      <c r="J25" s="4"/>
      <c r="K25" s="17"/>
    </row>
    <row r="26" spans="2:11" ht="14.25" customHeight="1">
      <c r="B26" s="1" t="s">
        <v>108</v>
      </c>
      <c r="D26" s="68" t="str">
        <f>PERSOONSGEGEVENS!D15</f>
        <v>Jan Jansen</v>
      </c>
      <c r="G26" s="1" t="s">
        <v>109</v>
      </c>
      <c r="I26" s="4">
        <f>PERSOONSGEGEVENS!D20</f>
        <v>21916</v>
      </c>
      <c r="J26" s="61"/>
      <c r="K26" s="17"/>
    </row>
    <row r="27" spans="2:11" ht="14.25" customHeight="1">
      <c r="D27" s="68" t="str">
        <f>PERSOONSGEGEVENS!D16</f>
        <v>Dorpsstraat 1</v>
      </c>
      <c r="G27" s="1" t="s">
        <v>110</v>
      </c>
      <c r="I27" s="61">
        <f>ANAMNESE!H11</f>
        <v>123456789</v>
      </c>
      <c r="K27" s="17"/>
    </row>
    <row r="28" spans="2:11" ht="14.25" customHeight="1">
      <c r="D28" s="68" t="str">
        <f>PERSOONSGEGEVENS!D17</f>
        <v>1234 AB</v>
      </c>
      <c r="E28" s="68" t="str">
        <f>PERSOONSGEGEVENS!D18</f>
        <v>Volendam</v>
      </c>
      <c r="K28" s="17"/>
    </row>
    <row r="29" spans="2:11" ht="14.25" customHeight="1">
      <c r="B29" s="12"/>
      <c r="C29" s="12"/>
      <c r="D29" s="13"/>
      <c r="E29" s="62"/>
      <c r="F29" s="14"/>
      <c r="G29" s="15"/>
      <c r="H29" s="69"/>
      <c r="I29" s="14"/>
      <c r="K29" s="17"/>
    </row>
    <row r="30" spans="2:11" ht="14.25" customHeight="1">
      <c r="B30" s="463" t="s">
        <v>36</v>
      </c>
      <c r="C30" s="463"/>
      <c r="D30" s="181" t="s">
        <v>107</v>
      </c>
      <c r="E30" s="181" t="s">
        <v>33</v>
      </c>
      <c r="F30" s="181" t="s">
        <v>120</v>
      </c>
      <c r="G30" s="181" t="s">
        <v>117</v>
      </c>
      <c r="H30" s="181" t="s">
        <v>118</v>
      </c>
      <c r="I30" s="181" t="s">
        <v>121</v>
      </c>
      <c r="K30" s="17"/>
    </row>
    <row r="31" spans="2:11" ht="14.25" customHeight="1">
      <c r="B31" s="464">
        <v>42075</v>
      </c>
      <c r="C31" s="464"/>
      <c r="D31" s="70">
        <f>IF(B31="","",INDEX(GEWICHT!$B$11:$H$200,MATCH(B31,GEWICHT!$B$11:$B$200,0),7))</f>
        <v>97.9</v>
      </c>
      <c r="E31" s="70">
        <f>IF(B31="","",INDEX(GEWICHT!$B$11:$AE$200,MATCH(B31,GEWICHT!$B$11:$B$200,0),11))</f>
        <v>31.96734693877551</v>
      </c>
      <c r="F31" s="70">
        <f>IF(B31="","",INDEX(GEWICHT!$B$11:$AE$200,MATCH(B31,GEWICHT!$B$11:$B$200,0),13))</f>
        <v>70.900000000000006</v>
      </c>
      <c r="G31" s="70">
        <f>IF(B31="","",INDEX(GEWICHT!$B$11:$AE$200,MATCH(B31,GEWICHT!$B$11:$B$200,0),15))</f>
        <v>27.6</v>
      </c>
      <c r="H31" s="70">
        <f>IF(B31="","",INDEX(GEWICHT!$B$11:$AE$200,MATCH(B31,GEWICHT!$B$11:$B$200,0),17))</f>
        <v>27.020400000000002</v>
      </c>
      <c r="I31" s="70">
        <f>IF(B31="","",INDEX(GEWICHT!$B$11:$AE$200,MATCH(B31,GEWICHT!$B$11:$B$200,0),29))</f>
        <v>0</v>
      </c>
    </row>
    <row r="32" spans="2:11" ht="14.25" customHeight="1">
      <c r="B32" s="464">
        <v>42103</v>
      </c>
      <c r="C32" s="464"/>
      <c r="D32" s="70">
        <f>IF(B32="","",INDEX(GEWICHT!$B$11:$H$200,MATCH(B32,GEWICHT!$B$11:$B$200,0),7))</f>
        <v>94.9</v>
      </c>
      <c r="E32" s="70">
        <f>IF(B32="","",INDEX(GEWICHT!$B$11:$AE$200,MATCH(B32,GEWICHT!$B$11:$B$200,0),11))</f>
        <v>30.987755102040818</v>
      </c>
      <c r="F32" s="70">
        <f>IF(B32="","",INDEX(GEWICHT!$B$11:$AE$200,MATCH(B32,GEWICHT!$B$11:$B$200,0),13))</f>
        <v>69.400000000000006</v>
      </c>
      <c r="G32" s="70">
        <f>IF(B32="","",INDEX(GEWICHT!$B$11:$AE$200,MATCH(B32,GEWICHT!$B$11:$B$200,0),15))</f>
        <v>26.9</v>
      </c>
      <c r="H32" s="70">
        <f>IF(B32="","",INDEX(GEWICHT!$B$11:$AE$200,MATCH(B32,GEWICHT!$B$11:$B$200,0),17))</f>
        <v>25.528100000000002</v>
      </c>
      <c r="I32" s="70">
        <f>IF(B32="","",INDEX(GEWICHT!$B$11:$AE$200,MATCH(B32,GEWICHT!$B$11:$B$200,0),29))</f>
        <v>0</v>
      </c>
    </row>
    <row r="33" spans="2:9" ht="14.25" customHeight="1">
      <c r="B33" s="461"/>
      <c r="C33" s="461"/>
      <c r="D33" s="182">
        <f t="shared" ref="D33:I33" si="0">SUM(D31-D32)</f>
        <v>3</v>
      </c>
      <c r="E33" s="182">
        <f t="shared" si="0"/>
        <v>0.97959183673469141</v>
      </c>
      <c r="F33" s="182">
        <f t="shared" si="0"/>
        <v>1.5</v>
      </c>
      <c r="G33" s="182">
        <f t="shared" si="0"/>
        <v>0.70000000000000284</v>
      </c>
      <c r="H33" s="182">
        <f t="shared" si="0"/>
        <v>1.4923000000000002</v>
      </c>
      <c r="I33" s="182">
        <f t="shared" si="0"/>
        <v>0</v>
      </c>
    </row>
    <row r="34" spans="2:9" ht="14.25" customHeight="1">
      <c r="B34" s="462"/>
      <c r="C34" s="462"/>
      <c r="D34" s="67"/>
      <c r="E34" s="59"/>
      <c r="F34" s="60"/>
      <c r="G34" s="15"/>
      <c r="H34" s="16" t="str">
        <f>IF(D34="","",INDEX(X!$B$8:$F$168,MATCH(D34,X!$B$8:$B$168,0),5))</f>
        <v/>
      </c>
      <c r="I34" s="14" t="str">
        <f>IF(G34="","",INDEX(X!$B$8:$C$68,MATCH(G34,X!$B$8:$B$68,0),2))</f>
        <v/>
      </c>
    </row>
    <row r="35" spans="2:9" ht="14.25" customHeight="1">
      <c r="B35" s="459"/>
      <c r="C35" s="459"/>
      <c r="D35" s="459"/>
      <c r="E35" s="459"/>
      <c r="F35" s="459"/>
      <c r="G35" s="459"/>
      <c r="H35" s="459"/>
      <c r="I35" s="459"/>
    </row>
    <row r="36" spans="2:9" ht="14.25" customHeight="1">
      <c r="B36" s="459"/>
      <c r="C36" s="466"/>
      <c r="D36" s="466"/>
      <c r="E36" s="466"/>
      <c r="F36" s="466"/>
      <c r="G36" s="466"/>
      <c r="H36" s="466"/>
      <c r="I36" s="466"/>
    </row>
    <row r="37" spans="2:9" ht="14.25" customHeight="1">
      <c r="B37" s="459"/>
      <c r="C37" s="459"/>
      <c r="D37" s="459"/>
      <c r="E37" s="459"/>
      <c r="F37" s="459"/>
      <c r="G37" s="459"/>
      <c r="H37" s="459"/>
      <c r="I37" s="459"/>
    </row>
    <row r="38" spans="2:9" ht="14.25" customHeight="1">
      <c r="B38" s="459"/>
      <c r="C38" s="459"/>
      <c r="D38" s="459"/>
      <c r="E38" s="459"/>
      <c r="F38" s="459"/>
      <c r="G38" s="459"/>
      <c r="H38" s="459"/>
      <c r="I38" s="459"/>
    </row>
    <row r="39" spans="2:9" ht="14.25" customHeight="1">
      <c r="B39" s="459"/>
      <c r="C39" s="459"/>
      <c r="D39" s="459"/>
      <c r="E39" s="459"/>
      <c r="F39" s="459"/>
      <c r="G39" s="459"/>
      <c r="H39" s="459"/>
      <c r="I39" s="459"/>
    </row>
    <row r="40" spans="2:9" ht="14.25" customHeight="1">
      <c r="B40" s="460"/>
      <c r="C40" s="460"/>
      <c r="D40" s="460"/>
      <c r="E40" s="460"/>
      <c r="F40" s="460"/>
      <c r="G40" s="460"/>
      <c r="H40" s="460"/>
      <c r="I40" s="460"/>
    </row>
    <row r="41" spans="2:9" ht="14.25" customHeight="1"/>
    <row r="42" spans="2:9">
      <c r="B42" s="453" t="str">
        <f>FAKTUUR!B39</f>
        <v>Naam:</v>
      </c>
      <c r="C42" s="445"/>
      <c r="D42" s="445"/>
      <c r="E42" s="445"/>
      <c r="F42" s="445"/>
      <c r="G42" s="445"/>
      <c r="H42" s="445"/>
    </row>
    <row r="43" spans="2:9">
      <c r="B43" s="453" t="str">
        <f>FAKTUUR!B40</f>
        <v>Adres:</v>
      </c>
      <c r="C43" s="445"/>
      <c r="D43" s="445"/>
      <c r="E43" s="445"/>
      <c r="F43" s="445"/>
      <c r="G43" s="445"/>
      <c r="H43" s="19"/>
    </row>
    <row r="44" spans="2:9">
      <c r="B44" s="453" t="str">
        <f>FAKTUUR!B41</f>
        <v xml:space="preserve">Bankrek.nr. </v>
      </c>
      <c r="C44" s="445"/>
      <c r="D44" s="445"/>
      <c r="E44" s="445"/>
      <c r="F44" s="445"/>
      <c r="G44" s="445"/>
      <c r="H44" s="19"/>
    </row>
    <row r="45" spans="2:9">
      <c r="B45" s="453" t="str">
        <f>FAKTUUR!B42</f>
        <v xml:space="preserve">t.n.v. </v>
      </c>
      <c r="C45" s="445"/>
      <c r="D45" s="445"/>
      <c r="E45" s="445"/>
      <c r="F45" s="445"/>
      <c r="G45" s="445"/>
      <c r="H45" s="19"/>
    </row>
    <row r="46" spans="2:9">
      <c r="B46" s="453" t="str">
        <f>FAKTUUR!B43</f>
        <v xml:space="preserve">K.v.K. </v>
      </c>
      <c r="C46" s="445"/>
      <c r="D46" s="445"/>
      <c r="E46" s="445"/>
      <c r="F46" s="445"/>
      <c r="G46" s="445"/>
      <c r="H46" s="19"/>
    </row>
    <row r="47" spans="2:9">
      <c r="B47" s="453" t="str">
        <f>FAKTUUR!B44</f>
        <v>BTW nummer:</v>
      </c>
      <c r="C47" s="445"/>
      <c r="D47" s="445"/>
      <c r="E47" s="445"/>
      <c r="F47" s="445"/>
      <c r="G47" s="445"/>
      <c r="H47" s="19"/>
    </row>
    <row r="49" spans="2:7">
      <c r="B49" s="21"/>
      <c r="C49" s="21"/>
      <c r="D49" s="21"/>
      <c r="E49" s="21"/>
      <c r="F49" s="21"/>
    </row>
    <row r="50" spans="2:7">
      <c r="B50" s="453" t="str">
        <f>FAKTUUR!B46</f>
        <v xml:space="preserve">BGN-lidmaatschapnr: </v>
      </c>
      <c r="C50" s="445"/>
      <c r="D50" s="445"/>
      <c r="E50" s="445"/>
      <c r="F50" s="445"/>
      <c r="G50" s="445"/>
    </row>
    <row r="51" spans="2:7">
      <c r="B51" s="20"/>
    </row>
  </sheetData>
  <sheetProtection password="DB53" sheet="1" objects="1" scenarios="1" selectLockedCells="1"/>
  <mergeCells count="26">
    <mergeCell ref="B50:G50"/>
    <mergeCell ref="B42:H42"/>
    <mergeCell ref="B43:G43"/>
    <mergeCell ref="B44:G44"/>
    <mergeCell ref="B45:G45"/>
    <mergeCell ref="B46:G46"/>
    <mergeCell ref="B47:G47"/>
    <mergeCell ref="B39:I39"/>
    <mergeCell ref="B40:I40"/>
    <mergeCell ref="B35:I35"/>
    <mergeCell ref="B36:I36"/>
    <mergeCell ref="B37:I37"/>
    <mergeCell ref="B38:I38"/>
    <mergeCell ref="B17:D17"/>
    <mergeCell ref="B20:I20"/>
    <mergeCell ref="B21:I21"/>
    <mergeCell ref="B22:I22"/>
    <mergeCell ref="B18:D18"/>
    <mergeCell ref="E18:F18"/>
    <mergeCell ref="B23:I23"/>
    <mergeCell ref="B24:I24"/>
    <mergeCell ref="B33:C33"/>
    <mergeCell ref="B34:C34"/>
    <mergeCell ref="B30:C30"/>
    <mergeCell ref="B31:C31"/>
    <mergeCell ref="B32:C32"/>
  </mergeCells>
  <phoneticPr fontId="0" type="noConversion"/>
  <conditionalFormatting sqref="B33:I33">
    <cfRule type="expression" dxfId="0" priority="1" stopIfTrue="1">
      <formula>ISERROR(#VALUE!)</formula>
    </cfRule>
  </conditionalFormatting>
  <pageMargins left="0" right="0" top="0.98425196850393704" bottom="0" header="0" footer="0"/>
  <pageSetup paperSize="9" orientation="portrait" horizontalDpi="360" verticalDpi="36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708"/>
  </sheetPr>
  <dimension ref="B3:J40"/>
  <sheetViews>
    <sheetView topLeftCell="A2" zoomScale="150" zoomScaleNormal="150" zoomScalePageLayoutView="150" workbookViewId="0">
      <selection activeCell="D12" sqref="D12"/>
    </sheetView>
  </sheetViews>
  <sheetFormatPr baseColWidth="10" defaultColWidth="8.83203125" defaultRowHeight="13" x14ac:dyDescent="0"/>
  <cols>
    <col min="1" max="1" width="3.5" style="29" customWidth="1"/>
    <col min="2" max="2" width="11.5" style="29" customWidth="1"/>
    <col min="3" max="3" width="3.5" style="29" customWidth="1"/>
    <col min="4" max="4" width="43.33203125" style="29" customWidth="1"/>
    <col min="5" max="5" width="9.1640625" style="29" hidden="1" customWidth="1"/>
    <col min="6" max="6" width="37.33203125" style="29" customWidth="1"/>
    <col min="7" max="7" width="11.33203125" style="29" bestFit="1" customWidth="1"/>
    <col min="8" max="8" width="26.33203125" style="29" customWidth="1"/>
    <col min="9" max="256" width="11.5" style="29" customWidth="1"/>
    <col min="257" max="16384" width="8.83203125" style="29"/>
  </cols>
  <sheetData>
    <row r="3" spans="2:10" ht="14" thickBot="1">
      <c r="B3" s="30"/>
      <c r="C3" s="30"/>
      <c r="D3" s="30"/>
      <c r="E3" s="30"/>
      <c r="F3" s="30"/>
      <c r="G3" s="30"/>
    </row>
    <row r="4" spans="2:10" ht="14" thickTop="1">
      <c r="B4" s="31"/>
      <c r="C4" s="32"/>
      <c r="D4" s="32"/>
      <c r="E4" s="32"/>
      <c r="F4" s="32"/>
      <c r="G4" s="32"/>
      <c r="H4" s="32"/>
      <c r="I4" s="32"/>
      <c r="J4" s="33"/>
    </row>
    <row r="5" spans="2:10">
      <c r="B5" s="467" t="s">
        <v>79</v>
      </c>
      <c r="C5" s="468"/>
      <c r="D5" s="468"/>
      <c r="E5" s="468"/>
      <c r="F5" s="468"/>
      <c r="G5" s="468"/>
      <c r="H5" s="34"/>
      <c r="I5" s="34"/>
      <c r="J5" s="35"/>
    </row>
    <row r="6" spans="2:10">
      <c r="B6" s="36"/>
      <c r="C6" s="34"/>
      <c r="D6" s="34"/>
      <c r="E6" s="34"/>
      <c r="F6" s="34"/>
      <c r="G6" s="34"/>
      <c r="H6" s="34"/>
      <c r="I6" s="34"/>
      <c r="J6" s="35"/>
    </row>
    <row r="7" spans="2:10">
      <c r="B7" s="36" t="s">
        <v>80</v>
      </c>
      <c r="C7" s="34"/>
      <c r="D7" s="34" t="s">
        <v>81</v>
      </c>
      <c r="E7" s="34"/>
      <c r="F7" s="34" t="s">
        <v>82</v>
      </c>
      <c r="G7" s="34"/>
      <c r="H7" s="34"/>
      <c r="I7" s="34"/>
      <c r="J7" s="35"/>
    </row>
    <row r="8" spans="2:10">
      <c r="B8" s="36"/>
      <c r="C8" s="34"/>
      <c r="D8" s="34"/>
      <c r="E8" s="34"/>
      <c r="F8" s="34"/>
      <c r="G8" s="34"/>
      <c r="H8" s="34"/>
      <c r="I8" s="34"/>
      <c r="J8" s="35"/>
    </row>
    <row r="9" spans="2:10">
      <c r="B9" s="37" t="s">
        <v>39</v>
      </c>
      <c r="C9" s="38"/>
      <c r="D9" s="71" t="s">
        <v>185</v>
      </c>
      <c r="E9" s="38"/>
      <c r="F9" s="72">
        <v>60</v>
      </c>
      <c r="G9" s="34"/>
      <c r="H9" s="34"/>
      <c r="I9" s="39">
        <f>COUNTIF(GEWICHT!$D$11:$D$72,"C1")</f>
        <v>1</v>
      </c>
      <c r="J9" s="35"/>
    </row>
    <row r="10" spans="2:10">
      <c r="B10" s="37" t="s">
        <v>40</v>
      </c>
      <c r="C10" s="38"/>
      <c r="D10" s="71" t="s">
        <v>188</v>
      </c>
      <c r="E10" s="38"/>
      <c r="F10" s="72">
        <v>30</v>
      </c>
      <c r="G10" s="34"/>
      <c r="H10" s="34"/>
      <c r="I10" s="39">
        <f>COUNTIF(GEWICHT!$D$11:$D$72,"C2")</f>
        <v>3</v>
      </c>
      <c r="J10" s="35"/>
    </row>
    <row r="11" spans="2:10">
      <c r="B11" s="37" t="s">
        <v>41</v>
      </c>
      <c r="C11" s="38"/>
      <c r="D11" s="71" t="s">
        <v>184</v>
      </c>
      <c r="E11" s="38"/>
      <c r="F11" s="72">
        <v>10</v>
      </c>
      <c r="G11" s="34"/>
      <c r="H11" s="34"/>
      <c r="I11" s="39">
        <f>COUNTIF(GEWICHT!$D$11:$D$72,"C3")</f>
        <v>1</v>
      </c>
      <c r="J11" s="35"/>
    </row>
    <row r="12" spans="2:10">
      <c r="B12" s="37" t="s">
        <v>42</v>
      </c>
      <c r="C12" s="34"/>
      <c r="D12" s="71"/>
      <c r="E12" s="34"/>
      <c r="F12" s="72"/>
      <c r="G12" s="34"/>
      <c r="H12" s="34"/>
      <c r="I12" s="39">
        <f>COUNTIF(GEWICHT!$D$11:$D$72,"C4")</f>
        <v>0</v>
      </c>
      <c r="J12" s="35"/>
    </row>
    <row r="13" spans="2:10">
      <c r="B13" s="37" t="s">
        <v>43</v>
      </c>
      <c r="C13" s="34"/>
      <c r="D13" s="71"/>
      <c r="E13" s="34"/>
      <c r="F13" s="72"/>
      <c r="G13" s="34"/>
      <c r="H13" s="34"/>
      <c r="I13" s="39">
        <f>COUNTIF(GEWICHT!$D$11:$D$72,"C5")</f>
        <v>0</v>
      </c>
      <c r="J13" s="35"/>
    </row>
    <row r="14" spans="2:10">
      <c r="B14" s="37" t="s">
        <v>44</v>
      </c>
      <c r="C14" s="34"/>
      <c r="D14" s="71"/>
      <c r="E14" s="34"/>
      <c r="F14" s="72"/>
      <c r="G14" s="34"/>
      <c r="H14" s="34"/>
      <c r="I14" s="39">
        <f>COUNTIF(GEWICHT!$D$11:$D$72,"C6")</f>
        <v>0</v>
      </c>
      <c r="J14" s="35"/>
    </row>
    <row r="15" spans="2:10">
      <c r="B15" s="37" t="s">
        <v>83</v>
      </c>
      <c r="C15" s="34"/>
      <c r="D15" s="71"/>
      <c r="E15" s="34"/>
      <c r="F15" s="72"/>
      <c r="G15" s="34"/>
      <c r="H15" s="34"/>
      <c r="I15" s="39">
        <f>COUNTIF(GEWICHT!$D$11:$D$72,"C7")</f>
        <v>0</v>
      </c>
      <c r="J15" s="35"/>
    </row>
    <row r="16" spans="2:10">
      <c r="B16" s="37" t="s">
        <v>84</v>
      </c>
      <c r="C16" s="34"/>
      <c r="D16" s="71"/>
      <c r="E16" s="34"/>
      <c r="F16" s="73"/>
      <c r="G16" s="34"/>
      <c r="H16" s="34"/>
      <c r="I16" s="39">
        <f>COUNTIF(GEWICHT!$D$11:$D$72,"C8")</f>
        <v>0</v>
      </c>
      <c r="J16" s="35"/>
    </row>
    <row r="17" spans="2:10">
      <c r="B17" s="37" t="s">
        <v>85</v>
      </c>
      <c r="C17" s="34"/>
      <c r="D17" s="71"/>
      <c r="E17" s="34"/>
      <c r="F17" s="73"/>
      <c r="G17" s="34"/>
      <c r="H17" s="34"/>
      <c r="I17" s="39">
        <f>COUNTIF(GEWICHT!$D$11:$D$72,"C9")</f>
        <v>0</v>
      </c>
      <c r="J17" s="35"/>
    </row>
    <row r="18" spans="2:10">
      <c r="B18" s="37" t="s">
        <v>86</v>
      </c>
      <c r="C18" s="34"/>
      <c r="D18" s="71"/>
      <c r="E18" s="34"/>
      <c r="F18" s="73"/>
      <c r="G18" s="34"/>
      <c r="H18" s="34"/>
      <c r="I18" s="39">
        <f>COUNTIF(GEWICHT!$D$11:$D$72,"NA")</f>
        <v>0</v>
      </c>
      <c r="J18" s="35"/>
    </row>
    <row r="19" spans="2:10" ht="14" thickBot="1">
      <c r="B19" s="40" t="s">
        <v>113</v>
      </c>
      <c r="C19" s="41"/>
      <c r="D19" s="234"/>
      <c r="E19" s="41"/>
      <c r="F19" s="74"/>
      <c r="G19" s="41"/>
      <c r="H19" s="41"/>
      <c r="I19" s="41"/>
      <c r="J19" s="42"/>
    </row>
    <row r="20" spans="2:10" ht="15" thickTop="1" thickBot="1"/>
    <row r="21" spans="2:10" ht="14" thickTop="1">
      <c r="B21" s="31"/>
      <c r="C21" s="32"/>
      <c r="D21" s="32"/>
      <c r="E21" s="32"/>
      <c r="F21" s="32"/>
      <c r="G21" s="32"/>
      <c r="H21" s="32"/>
      <c r="I21" s="32"/>
      <c r="J21" s="33"/>
    </row>
    <row r="22" spans="2:10">
      <c r="B22" s="36" t="s">
        <v>106</v>
      </c>
      <c r="C22" s="34"/>
      <c r="D22" s="34"/>
      <c r="E22" s="34"/>
      <c r="F22" s="34"/>
      <c r="G22" s="34"/>
      <c r="H22" s="34"/>
      <c r="I22" s="34"/>
      <c r="J22" s="35"/>
    </row>
    <row r="23" spans="2:10">
      <c r="B23" s="36"/>
      <c r="C23" s="34"/>
      <c r="D23" s="34"/>
      <c r="E23" s="34"/>
      <c r="F23" s="34"/>
      <c r="G23" s="34"/>
      <c r="H23" s="34"/>
      <c r="I23" s="34"/>
      <c r="J23" s="35"/>
    </row>
    <row r="24" spans="2:10">
      <c r="B24" s="36"/>
      <c r="C24" s="34"/>
      <c r="D24" s="34" t="s">
        <v>0</v>
      </c>
      <c r="E24" s="34"/>
      <c r="F24" s="34" t="s">
        <v>4</v>
      </c>
      <c r="G24" s="34" t="s">
        <v>5</v>
      </c>
      <c r="H24" s="34" t="s">
        <v>111</v>
      </c>
      <c r="I24" s="34"/>
      <c r="J24" s="35"/>
    </row>
    <row r="25" spans="2:10">
      <c r="B25" s="43" t="s">
        <v>94</v>
      </c>
      <c r="C25" s="34"/>
      <c r="D25" s="235" t="s">
        <v>180</v>
      </c>
      <c r="E25" s="34"/>
      <c r="F25" s="235" t="s">
        <v>182</v>
      </c>
      <c r="G25" s="235" t="s">
        <v>181</v>
      </c>
      <c r="H25" s="235" t="s">
        <v>183</v>
      </c>
      <c r="I25" s="34"/>
      <c r="J25" s="35"/>
    </row>
    <row r="26" spans="2:10">
      <c r="B26" s="43" t="s">
        <v>95</v>
      </c>
      <c r="C26" s="34"/>
      <c r="D26" s="235"/>
      <c r="E26" s="34"/>
      <c r="F26" s="235"/>
      <c r="G26" s="235"/>
      <c r="H26" s="235"/>
      <c r="I26" s="34"/>
      <c r="J26" s="35"/>
    </row>
    <row r="27" spans="2:10">
      <c r="B27" s="43" t="s">
        <v>96</v>
      </c>
      <c r="C27" s="34"/>
      <c r="D27" s="235"/>
      <c r="E27" s="34"/>
      <c r="F27" s="235"/>
      <c r="G27" s="235"/>
      <c r="H27" s="235"/>
      <c r="I27" s="34"/>
      <c r="J27" s="35"/>
    </row>
    <row r="28" spans="2:10">
      <c r="B28" s="43" t="s">
        <v>97</v>
      </c>
      <c r="C28" s="34"/>
      <c r="D28" s="235"/>
      <c r="E28" s="34"/>
      <c r="F28" s="235"/>
      <c r="G28" s="235"/>
      <c r="H28" s="235"/>
      <c r="I28" s="34"/>
      <c r="J28" s="35"/>
    </row>
    <row r="29" spans="2:10">
      <c r="B29" s="43" t="s">
        <v>98</v>
      </c>
      <c r="C29" s="34"/>
      <c r="D29" s="235"/>
      <c r="E29" s="34"/>
      <c r="F29" s="235"/>
      <c r="G29" s="235"/>
      <c r="H29" s="235"/>
      <c r="I29" s="34"/>
      <c r="J29" s="35"/>
    </row>
    <row r="30" spans="2:10">
      <c r="B30" s="43" t="s">
        <v>99</v>
      </c>
      <c r="C30" s="34"/>
      <c r="D30" s="235"/>
      <c r="E30" s="34"/>
      <c r="F30" s="235"/>
      <c r="G30" s="235"/>
      <c r="H30" s="235"/>
      <c r="I30" s="34"/>
      <c r="J30" s="35"/>
    </row>
    <row r="31" spans="2:10">
      <c r="B31" s="43" t="s">
        <v>100</v>
      </c>
      <c r="C31" s="34"/>
      <c r="D31" s="235"/>
      <c r="E31" s="34"/>
      <c r="F31" s="235"/>
      <c r="G31" s="235"/>
      <c r="H31" s="235"/>
      <c r="I31" s="34"/>
      <c r="J31" s="35"/>
    </row>
    <row r="32" spans="2:10">
      <c r="B32" s="43" t="s">
        <v>101</v>
      </c>
      <c r="C32" s="34"/>
      <c r="D32" s="235"/>
      <c r="E32" s="34"/>
      <c r="F32" s="235"/>
      <c r="G32" s="235"/>
      <c r="H32" s="235"/>
      <c r="I32" s="34"/>
      <c r="J32" s="35"/>
    </row>
    <row r="33" spans="2:10">
      <c r="B33" s="43" t="s">
        <v>102</v>
      </c>
      <c r="C33" s="34"/>
      <c r="D33" s="235"/>
      <c r="E33" s="34"/>
      <c r="F33" s="235"/>
      <c r="G33" s="235"/>
      <c r="H33" s="235"/>
      <c r="I33" s="34"/>
      <c r="J33" s="35"/>
    </row>
    <row r="34" spans="2:10">
      <c r="B34" s="43" t="s">
        <v>103</v>
      </c>
      <c r="C34" s="34"/>
      <c r="D34" s="235"/>
      <c r="E34" s="34"/>
      <c r="F34" s="235"/>
      <c r="G34" s="235"/>
      <c r="H34" s="235"/>
      <c r="I34" s="34"/>
      <c r="J34" s="35"/>
    </row>
    <row r="35" spans="2:10">
      <c r="B35" s="43" t="s">
        <v>104</v>
      </c>
      <c r="C35" s="34"/>
      <c r="D35" s="235"/>
      <c r="E35" s="34"/>
      <c r="F35" s="235"/>
      <c r="G35" s="235"/>
      <c r="H35" s="235"/>
      <c r="I35" s="34"/>
      <c r="J35" s="35"/>
    </row>
    <row r="36" spans="2:10" ht="14" thickBot="1">
      <c r="B36" s="40" t="s">
        <v>105</v>
      </c>
      <c r="C36" s="41"/>
      <c r="D36" s="234"/>
      <c r="E36" s="41"/>
      <c r="F36" s="234"/>
      <c r="G36" s="234"/>
      <c r="H36" s="234"/>
      <c r="I36" s="41"/>
      <c r="J36" s="42"/>
    </row>
    <row r="37" spans="2:10" s="30" customFormat="1" ht="14" thickTop="1"/>
    <row r="38" spans="2:10" s="30" customFormat="1">
      <c r="B38" s="469"/>
      <c r="C38" s="469"/>
      <c r="D38" s="469"/>
      <c r="E38" s="469"/>
      <c r="F38" s="469"/>
      <c r="G38" s="469"/>
      <c r="H38" s="469"/>
      <c r="I38" s="469"/>
      <c r="J38" s="469"/>
    </row>
    <row r="39" spans="2:10" s="30" customFormat="1">
      <c r="B39" s="469"/>
      <c r="C39" s="469"/>
      <c r="D39" s="469"/>
      <c r="E39" s="469"/>
      <c r="F39" s="469"/>
      <c r="G39" s="469"/>
      <c r="H39" s="469"/>
      <c r="I39" s="469"/>
      <c r="J39" s="469"/>
    </row>
    <row r="40" spans="2:10" s="30" customFormat="1"/>
  </sheetData>
  <sheetProtection password="DB53" sheet="1" objects="1" scenarios="1" selectLockedCells="1"/>
  <mergeCells count="2">
    <mergeCell ref="B5:G5"/>
    <mergeCell ref="B38:J39"/>
  </mergeCells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708"/>
  </sheetPr>
  <dimension ref="A1:BE284"/>
  <sheetViews>
    <sheetView showGridLines="0" showZeros="0" zoomScale="150" zoomScaleNormal="150" zoomScalePageLayoutView="150" workbookViewId="0">
      <selection activeCell="B16" sqref="B16"/>
    </sheetView>
  </sheetViews>
  <sheetFormatPr baseColWidth="10" defaultColWidth="8.83203125" defaultRowHeight="13" x14ac:dyDescent="0"/>
  <cols>
    <col min="1" max="1" width="3.5" style="83" customWidth="1"/>
    <col min="2" max="2" width="10.6640625" style="56" customWidth="1"/>
    <col min="3" max="3" width="0.83203125" style="89" customWidth="1"/>
    <col min="4" max="4" width="3.33203125" style="56" bestFit="1" customWidth="1"/>
    <col min="5" max="5" width="0.83203125" style="89" customWidth="1"/>
    <col min="6" max="6" width="12.1640625" style="52" customWidth="1"/>
    <col min="7" max="7" width="0.83203125" style="89" customWidth="1"/>
    <col min="8" max="8" width="12" style="53" customWidth="1"/>
    <col min="9" max="9" width="0.83203125" style="89" customWidth="1"/>
    <col min="10" max="10" width="12.6640625" style="52" customWidth="1"/>
    <col min="11" max="11" width="0.83203125" style="89" customWidth="1"/>
    <col min="12" max="12" width="6.83203125" style="242" customWidth="1"/>
    <col min="13" max="13" width="0.83203125" style="110" customWidth="1"/>
    <col min="14" max="14" width="12.1640625" style="55" customWidth="1"/>
    <col min="15" max="15" width="0.83203125" style="110" customWidth="1"/>
    <col min="16" max="16" width="9" style="56" customWidth="1"/>
    <col min="17" max="17" width="0.83203125" style="89" customWidth="1"/>
    <col min="18" max="18" width="9.6640625" style="53" customWidth="1"/>
    <col min="19" max="19" width="0.83203125" style="89" customWidth="1"/>
    <col min="20" max="20" width="6.33203125" style="52" bestFit="1" customWidth="1"/>
    <col min="21" max="21" width="0.83203125" style="119" customWidth="1"/>
    <col min="22" max="22" width="6.33203125" style="52" bestFit="1" customWidth="1"/>
    <col min="23" max="23" width="0.83203125" style="119" customWidth="1"/>
    <col min="24" max="24" width="10.6640625" style="52" customWidth="1"/>
    <col min="25" max="25" width="0.83203125" style="89" customWidth="1"/>
    <col min="26" max="26" width="5.6640625" style="52" bestFit="1" customWidth="1"/>
    <col min="27" max="27" width="0.83203125" style="119" customWidth="1"/>
    <col min="28" max="28" width="6" style="52" customWidth="1"/>
    <col min="29" max="29" width="0.83203125" style="119" customWidth="1"/>
    <col min="30" max="30" width="9.5" style="52" customWidth="1"/>
    <col min="31" max="31" width="4.1640625" style="83" customWidth="1"/>
    <col min="32" max="32" width="8.83203125" style="44" customWidth="1"/>
    <col min="33" max="38" width="11.5" style="83" customWidth="1"/>
    <col min="39" max="256" width="11.5" style="44" customWidth="1"/>
    <col min="257" max="16384" width="8.83203125" style="44"/>
  </cols>
  <sheetData>
    <row r="1" spans="1:57" ht="27.75" customHeight="1" thickTop="1" thickBot="1">
      <c r="B1" s="352" t="s">
        <v>9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4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86"/>
      <c r="AF1" s="347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7" s="83" customFormat="1" ht="14" customHeight="1">
      <c r="A2" s="84"/>
      <c r="B2" s="84"/>
      <c r="C2" s="86"/>
      <c r="D2" s="86"/>
      <c r="E2" s="92"/>
      <c r="F2" s="86"/>
      <c r="G2" s="96"/>
      <c r="H2" s="86"/>
      <c r="I2" s="92"/>
      <c r="J2" s="86"/>
      <c r="K2" s="86"/>
      <c r="L2" s="236"/>
      <c r="M2" s="96"/>
      <c r="N2" s="86"/>
      <c r="O2" s="86"/>
      <c r="P2" s="86"/>
      <c r="Q2" s="96"/>
      <c r="R2" s="86"/>
      <c r="S2" s="92"/>
      <c r="T2" s="86"/>
      <c r="U2" s="92"/>
      <c r="V2" s="86"/>
      <c r="W2" s="92"/>
      <c r="X2" s="86"/>
      <c r="Y2" s="92"/>
      <c r="Z2" s="86"/>
      <c r="AA2" s="92"/>
      <c r="AB2" s="86"/>
      <c r="AC2" s="92"/>
      <c r="AD2" s="86"/>
      <c r="AE2" s="138"/>
      <c r="AF2" s="348"/>
    </row>
    <row r="3" spans="1:57" ht="15" customHeight="1">
      <c r="B3" s="340" t="s">
        <v>0</v>
      </c>
      <c r="C3" s="341"/>
      <c r="D3" s="342"/>
      <c r="E3" s="93"/>
      <c r="F3" s="343" t="str">
        <f>PERSOONSGEGEVENS!D15</f>
        <v>Jan Jansen</v>
      </c>
      <c r="G3" s="344"/>
      <c r="H3" s="345"/>
      <c r="I3" s="345"/>
      <c r="J3" s="346"/>
      <c r="K3" s="101"/>
      <c r="L3" s="340" t="s">
        <v>8</v>
      </c>
      <c r="M3" s="341"/>
      <c r="N3" s="342"/>
      <c r="O3" s="165"/>
      <c r="P3" s="285">
        <f ca="1">ROUNDDOWN(AE69,0)</f>
        <v>55</v>
      </c>
      <c r="Q3" s="113"/>
      <c r="R3" s="115"/>
      <c r="S3" s="116"/>
      <c r="T3" s="126"/>
      <c r="V3" s="126"/>
      <c r="X3" s="126"/>
      <c r="Y3" s="223"/>
      <c r="Z3" s="126"/>
      <c r="AA3" s="226"/>
      <c r="AB3" s="126"/>
      <c r="AC3" s="226"/>
      <c r="AD3" s="126"/>
      <c r="AF3" s="348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s="83" customFormat="1" ht="15" customHeight="1">
      <c r="B4" s="88"/>
      <c r="C4" s="88"/>
      <c r="D4" s="88"/>
      <c r="E4" s="88"/>
      <c r="F4" s="125"/>
      <c r="G4" s="88"/>
      <c r="H4" s="99"/>
      <c r="I4" s="89"/>
      <c r="J4" s="94"/>
      <c r="K4" s="89"/>
      <c r="L4" s="340" t="s">
        <v>11</v>
      </c>
      <c r="M4" s="341"/>
      <c r="N4" s="342"/>
      <c r="O4" s="165"/>
      <c r="P4" s="286"/>
      <c r="Q4" s="112"/>
      <c r="R4" s="115"/>
      <c r="S4" s="117"/>
      <c r="T4" s="126"/>
      <c r="U4" s="119"/>
      <c r="V4" s="127"/>
      <c r="W4" s="121"/>
      <c r="X4" s="126"/>
      <c r="Y4" s="223"/>
      <c r="Z4" s="126"/>
      <c r="AA4" s="226"/>
      <c r="AB4" s="126"/>
      <c r="AC4" s="226"/>
      <c r="AD4" s="126"/>
      <c r="AF4" s="348"/>
    </row>
    <row r="5" spans="1:57" ht="15" customHeight="1">
      <c r="B5" s="340" t="s">
        <v>45</v>
      </c>
      <c r="C5" s="350"/>
      <c r="D5" s="351"/>
      <c r="E5" s="93"/>
      <c r="F5" s="278">
        <v>42075</v>
      </c>
      <c r="G5" s="97"/>
      <c r="H5" s="129"/>
      <c r="I5" s="104"/>
      <c r="J5" s="131"/>
      <c r="K5" s="102"/>
      <c r="L5" s="340" t="s">
        <v>29</v>
      </c>
      <c r="M5" s="341"/>
      <c r="N5" s="342"/>
      <c r="O5" s="165"/>
      <c r="P5" s="286"/>
      <c r="Q5" s="112"/>
      <c r="R5" s="132"/>
      <c r="S5" s="117"/>
      <c r="T5" s="126"/>
      <c r="V5" s="127"/>
      <c r="W5" s="121"/>
      <c r="X5" s="126"/>
      <c r="Y5" s="223"/>
      <c r="Z5" s="126"/>
      <c r="AA5" s="226"/>
      <c r="AB5" s="126"/>
      <c r="AC5" s="226"/>
      <c r="AD5" s="126"/>
      <c r="AF5" s="348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s="83" customFormat="1" ht="15" customHeight="1">
      <c r="B6" s="85"/>
      <c r="C6" s="89"/>
      <c r="D6" s="85"/>
      <c r="E6" s="89"/>
      <c r="F6" s="94"/>
      <c r="G6" s="89"/>
      <c r="H6" s="211"/>
      <c r="I6" s="89"/>
      <c r="J6" s="94"/>
      <c r="K6" s="89"/>
      <c r="L6" s="340" t="s">
        <v>30</v>
      </c>
      <c r="M6" s="341"/>
      <c r="N6" s="342"/>
      <c r="O6" s="165"/>
      <c r="P6" s="287"/>
      <c r="Q6" s="114"/>
      <c r="R6" s="128"/>
      <c r="S6" s="118"/>
      <c r="T6" s="126"/>
      <c r="U6" s="119"/>
      <c r="V6" s="126"/>
      <c r="W6" s="119"/>
      <c r="X6" s="126"/>
      <c r="Y6" s="223"/>
      <c r="Z6" s="126"/>
      <c r="AA6" s="226"/>
      <c r="AB6" s="126"/>
      <c r="AC6" s="226"/>
      <c r="AD6" s="126"/>
      <c r="AF6" s="348"/>
    </row>
    <row r="7" spans="1:57" ht="15" customHeight="1">
      <c r="B7" s="340" t="s">
        <v>171</v>
      </c>
      <c r="C7" s="341"/>
      <c r="D7" s="342"/>
      <c r="E7" s="93"/>
      <c r="F7" s="332">
        <v>175</v>
      </c>
      <c r="G7" s="98"/>
      <c r="H7" s="130"/>
      <c r="I7" s="102"/>
      <c r="J7" s="94"/>
      <c r="L7" s="340" t="s">
        <v>31</v>
      </c>
      <c r="M7" s="341"/>
      <c r="N7" s="342"/>
      <c r="O7" s="165"/>
      <c r="P7" s="286"/>
      <c r="Q7" s="112"/>
      <c r="R7" s="115"/>
      <c r="S7" s="117"/>
      <c r="T7" s="126"/>
      <c r="V7" s="126"/>
      <c r="X7" s="126"/>
      <c r="Y7" s="223"/>
      <c r="Z7" s="126"/>
      <c r="AA7" s="226"/>
      <c r="AB7" s="126"/>
      <c r="AC7" s="226"/>
      <c r="AD7" s="126"/>
      <c r="AF7" s="348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s="83" customFormat="1" ht="15" customHeight="1">
      <c r="B8" s="85"/>
      <c r="C8" s="89"/>
      <c r="D8" s="85"/>
      <c r="E8" s="89"/>
      <c r="F8" s="94"/>
      <c r="G8" s="89"/>
      <c r="H8" s="99"/>
      <c r="I8" s="89"/>
      <c r="J8" s="94"/>
      <c r="K8" s="89"/>
      <c r="L8" s="340" t="s">
        <v>32</v>
      </c>
      <c r="M8" s="341"/>
      <c r="N8" s="342"/>
      <c r="O8" s="165"/>
      <c r="P8" s="286"/>
      <c r="Q8" s="112"/>
      <c r="R8" s="115"/>
      <c r="S8" s="117"/>
      <c r="T8" s="126"/>
      <c r="U8" s="119"/>
      <c r="V8" s="126"/>
      <c r="W8" s="119"/>
      <c r="X8" s="126"/>
      <c r="Y8" s="223"/>
      <c r="Z8" s="126"/>
      <c r="AA8" s="226"/>
      <c r="AB8" s="126"/>
      <c r="AC8" s="226"/>
      <c r="AD8" s="126"/>
      <c r="AF8" s="348"/>
    </row>
    <row r="9" spans="1:57" s="83" customFormat="1" ht="4.5" customHeight="1">
      <c r="A9" s="85"/>
      <c r="B9" s="89"/>
      <c r="C9" s="85"/>
      <c r="D9" s="89"/>
      <c r="E9" s="94"/>
      <c r="F9" s="89"/>
      <c r="G9" s="99"/>
      <c r="H9" s="89"/>
      <c r="I9" s="94"/>
      <c r="J9" s="89"/>
      <c r="K9" s="87"/>
      <c r="L9" s="237"/>
      <c r="M9" s="107"/>
      <c r="N9" s="111"/>
      <c r="O9" s="112"/>
      <c r="P9" s="112"/>
      <c r="Q9" s="115"/>
      <c r="R9" s="117"/>
      <c r="S9" s="94"/>
      <c r="T9" s="119"/>
      <c r="U9" s="94"/>
      <c r="V9" s="119"/>
      <c r="W9" s="94"/>
      <c r="X9" s="89"/>
      <c r="Y9" s="94"/>
      <c r="Z9" s="119"/>
      <c r="AA9" s="94"/>
      <c r="AB9" s="119"/>
      <c r="AC9" s="94"/>
      <c r="AD9" s="102"/>
      <c r="AE9" s="138"/>
      <c r="AF9" s="348"/>
    </row>
    <row r="10" spans="1:57" ht="35" customHeight="1">
      <c r="B10" s="193" t="s">
        <v>22</v>
      </c>
      <c r="C10" s="90"/>
      <c r="D10" s="193" t="s">
        <v>93</v>
      </c>
      <c r="E10" s="90"/>
      <c r="F10" s="194" t="s">
        <v>10</v>
      </c>
      <c r="G10" s="90"/>
      <c r="H10" s="195" t="s">
        <v>2</v>
      </c>
      <c r="I10" s="90"/>
      <c r="J10" s="194" t="s">
        <v>3</v>
      </c>
      <c r="K10" s="90"/>
      <c r="L10" s="238" t="s">
        <v>33</v>
      </c>
      <c r="M10" s="108"/>
      <c r="N10" s="195" t="s">
        <v>129</v>
      </c>
      <c r="O10" s="108"/>
      <c r="P10" s="193" t="s">
        <v>116</v>
      </c>
      <c r="Q10" s="90"/>
      <c r="R10" s="195" t="s">
        <v>115</v>
      </c>
      <c r="S10" s="90"/>
      <c r="T10" s="194" t="s">
        <v>34</v>
      </c>
      <c r="U10" s="120"/>
      <c r="V10" s="194" t="s">
        <v>35</v>
      </c>
      <c r="W10" s="120"/>
      <c r="X10" s="194" t="s">
        <v>54</v>
      </c>
      <c r="Y10" s="90"/>
      <c r="Z10" s="194" t="s">
        <v>34</v>
      </c>
      <c r="AA10" s="120"/>
      <c r="AB10" s="194" t="s">
        <v>35</v>
      </c>
      <c r="AC10" s="120"/>
      <c r="AD10" s="245" t="s">
        <v>127</v>
      </c>
      <c r="AF10" s="348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ht="14.25" customHeight="1">
      <c r="B11" s="168">
        <f>F5</f>
        <v>42075</v>
      </c>
      <c r="C11" s="91"/>
      <c r="D11" s="172" t="s">
        <v>39</v>
      </c>
      <c r="E11" s="95"/>
      <c r="F11" s="173">
        <v>0</v>
      </c>
      <c r="G11" s="100"/>
      <c r="H11" s="174">
        <v>97.9</v>
      </c>
      <c r="I11" s="105"/>
      <c r="J11" s="173"/>
      <c r="K11" s="103"/>
      <c r="L11" s="239">
        <f>+SUM(H11/($F$7*$F$7)*10000)</f>
        <v>31.96734693877551</v>
      </c>
      <c r="M11" s="109"/>
      <c r="N11" s="174">
        <v>70.900000000000006</v>
      </c>
      <c r="O11" s="106"/>
      <c r="P11" s="174">
        <v>27.6</v>
      </c>
      <c r="Q11" s="106"/>
      <c r="R11" s="175">
        <f t="shared" ref="R11:R41" si="0">SUM(H11/100)*P11</f>
        <v>27.020400000000002</v>
      </c>
      <c r="S11" s="106"/>
      <c r="T11" s="173"/>
      <c r="V11" s="173"/>
      <c r="X11" s="176"/>
      <c r="Y11" s="106"/>
      <c r="Z11" s="173"/>
      <c r="AB11" s="173"/>
      <c r="AD11" s="176"/>
      <c r="AF11" s="348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ht="15" customHeight="1">
      <c r="B12" s="278">
        <v>42082</v>
      </c>
      <c r="C12" s="91"/>
      <c r="D12" s="279" t="s">
        <v>40</v>
      </c>
      <c r="E12" s="95"/>
      <c r="F12" s="280">
        <f t="shared" ref="F12:F41" si="1">SUM(H12-$H$11)</f>
        <v>-1.2000000000000028</v>
      </c>
      <c r="G12" s="100"/>
      <c r="H12" s="281">
        <v>96.7</v>
      </c>
      <c r="I12" s="106"/>
      <c r="J12" s="280">
        <f t="shared" ref="J12:J41" si="2">SUM(H12-H11)</f>
        <v>-1.2000000000000028</v>
      </c>
      <c r="K12" s="103"/>
      <c r="L12" s="282">
        <f>+SUM(H12/($F$7*$F$7)*10000)</f>
        <v>31.575510204081631</v>
      </c>
      <c r="M12" s="109"/>
      <c r="N12" s="281">
        <v>69.400000000000006</v>
      </c>
      <c r="O12" s="106"/>
      <c r="P12" s="281">
        <v>28.2</v>
      </c>
      <c r="Q12" s="106"/>
      <c r="R12" s="283">
        <f t="shared" si="0"/>
        <v>27.269400000000001</v>
      </c>
      <c r="S12" s="106"/>
      <c r="T12" s="280">
        <f t="shared" ref="T12:T41" si="3">SUM(R12-R11)</f>
        <v>0.24899999999999878</v>
      </c>
      <c r="V12" s="280">
        <f t="shared" ref="V12:V41" si="4">SUM(R12-$R$11)</f>
        <v>0.24899999999999878</v>
      </c>
      <c r="X12" s="280"/>
      <c r="Y12" s="106"/>
      <c r="Z12" s="280"/>
      <c r="AB12" s="280"/>
      <c r="AD12" s="284"/>
      <c r="AF12" s="348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ht="15" customHeight="1">
      <c r="B13" s="278">
        <v>42089</v>
      </c>
      <c r="C13" s="91"/>
      <c r="D13" s="279" t="s">
        <v>40</v>
      </c>
      <c r="E13" s="95"/>
      <c r="F13" s="280">
        <f t="shared" si="1"/>
        <v>-1.2000000000000028</v>
      </c>
      <c r="G13" s="100"/>
      <c r="H13" s="281">
        <v>96.7</v>
      </c>
      <c r="I13" s="106"/>
      <c r="J13" s="280">
        <f t="shared" si="2"/>
        <v>0</v>
      </c>
      <c r="K13" s="103"/>
      <c r="L13" s="282">
        <f t="shared" ref="L13:L76" si="5">+SUM(H13/($F$7*$F$7)*10000)</f>
        <v>31.575510204081631</v>
      </c>
      <c r="M13" s="109"/>
      <c r="N13" s="281">
        <v>71.400000000000006</v>
      </c>
      <c r="O13" s="106"/>
      <c r="P13" s="281">
        <v>26.2</v>
      </c>
      <c r="Q13" s="106"/>
      <c r="R13" s="283">
        <f t="shared" si="0"/>
        <v>25.3354</v>
      </c>
      <c r="S13" s="106"/>
      <c r="T13" s="280">
        <f t="shared" si="3"/>
        <v>-1.9340000000000011</v>
      </c>
      <c r="V13" s="280">
        <f t="shared" si="4"/>
        <v>-1.6850000000000023</v>
      </c>
      <c r="X13" s="280"/>
      <c r="Y13" s="106"/>
      <c r="Z13" s="280"/>
      <c r="AB13" s="280"/>
      <c r="AD13" s="284"/>
      <c r="AF13" s="348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ht="15" customHeight="1">
      <c r="B14" s="278">
        <v>42096</v>
      </c>
      <c r="C14" s="91"/>
      <c r="D14" s="279" t="s">
        <v>40</v>
      </c>
      <c r="E14" s="95"/>
      <c r="F14" s="280">
        <f t="shared" si="1"/>
        <v>-2.9000000000000057</v>
      </c>
      <c r="G14" s="100"/>
      <c r="H14" s="281">
        <v>95</v>
      </c>
      <c r="I14" s="106"/>
      <c r="J14" s="280">
        <f t="shared" si="2"/>
        <v>-1.7000000000000028</v>
      </c>
      <c r="K14" s="103"/>
      <c r="L14" s="282">
        <f t="shared" si="5"/>
        <v>31.020408163265305</v>
      </c>
      <c r="M14" s="109"/>
      <c r="N14" s="281">
        <v>68.3</v>
      </c>
      <c r="O14" s="106"/>
      <c r="P14" s="281">
        <v>28.1</v>
      </c>
      <c r="Q14" s="106"/>
      <c r="R14" s="283">
        <f t="shared" si="0"/>
        <v>26.695</v>
      </c>
      <c r="S14" s="106"/>
      <c r="T14" s="280">
        <f t="shared" si="3"/>
        <v>1.3596000000000004</v>
      </c>
      <c r="V14" s="280">
        <f t="shared" si="4"/>
        <v>-0.32540000000000191</v>
      </c>
      <c r="X14" s="280"/>
      <c r="Y14" s="106"/>
      <c r="Z14" s="280"/>
      <c r="AB14" s="280"/>
      <c r="AD14" s="284"/>
      <c r="AF14" s="348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ht="15" customHeight="1">
      <c r="B15" s="278">
        <v>42103</v>
      </c>
      <c r="C15" s="91"/>
      <c r="D15" s="279" t="s">
        <v>41</v>
      </c>
      <c r="E15" s="95"/>
      <c r="F15" s="280">
        <f t="shared" si="1"/>
        <v>-3</v>
      </c>
      <c r="G15" s="100"/>
      <c r="H15" s="281">
        <v>94.9</v>
      </c>
      <c r="I15" s="106"/>
      <c r="J15" s="280">
        <f t="shared" si="2"/>
        <v>-9.9999999999994316E-2</v>
      </c>
      <c r="K15" s="103"/>
      <c r="L15" s="282">
        <f t="shared" si="5"/>
        <v>30.987755102040818</v>
      </c>
      <c r="M15" s="109"/>
      <c r="N15" s="281">
        <v>69.400000000000006</v>
      </c>
      <c r="O15" s="106"/>
      <c r="P15" s="281">
        <v>26.9</v>
      </c>
      <c r="Q15" s="106"/>
      <c r="R15" s="283">
        <f t="shared" si="0"/>
        <v>25.528100000000002</v>
      </c>
      <c r="S15" s="106"/>
      <c r="T15" s="280">
        <f t="shared" si="3"/>
        <v>-1.1668999999999983</v>
      </c>
      <c r="V15" s="280">
        <f t="shared" si="4"/>
        <v>-1.4923000000000002</v>
      </c>
      <c r="X15" s="280"/>
      <c r="Y15" s="106"/>
      <c r="Z15" s="280"/>
      <c r="AB15" s="280"/>
      <c r="AD15" s="284"/>
      <c r="AF15" s="348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ht="15" customHeight="1">
      <c r="B16" s="278"/>
      <c r="C16" s="91"/>
      <c r="D16" s="279"/>
      <c r="E16" s="95"/>
      <c r="F16" s="280">
        <f t="shared" si="1"/>
        <v>-97.9</v>
      </c>
      <c r="G16" s="100"/>
      <c r="H16" s="281"/>
      <c r="I16" s="106"/>
      <c r="J16" s="280">
        <f t="shared" si="2"/>
        <v>-94.9</v>
      </c>
      <c r="K16" s="103"/>
      <c r="L16" s="282">
        <f t="shared" si="5"/>
        <v>0</v>
      </c>
      <c r="M16" s="109"/>
      <c r="N16" s="281"/>
      <c r="O16" s="106"/>
      <c r="P16" s="281"/>
      <c r="Q16" s="106"/>
      <c r="R16" s="283">
        <f t="shared" si="0"/>
        <v>0</v>
      </c>
      <c r="S16" s="106"/>
      <c r="T16" s="280">
        <f t="shared" si="3"/>
        <v>-25.528100000000002</v>
      </c>
      <c r="V16" s="280">
        <f t="shared" si="4"/>
        <v>-27.020400000000002</v>
      </c>
      <c r="X16" s="280"/>
      <c r="Y16" s="106"/>
      <c r="Z16" s="280"/>
      <c r="AB16" s="280"/>
      <c r="AD16" s="284"/>
      <c r="AF16" s="348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2:57" ht="15" customHeight="1">
      <c r="B17" s="169"/>
      <c r="C17" s="91"/>
      <c r="D17" s="172"/>
      <c r="E17" s="95"/>
      <c r="F17" s="173">
        <f t="shared" si="1"/>
        <v>-97.9</v>
      </c>
      <c r="G17" s="100"/>
      <c r="H17" s="174"/>
      <c r="I17" s="106"/>
      <c r="J17" s="173">
        <f t="shared" si="2"/>
        <v>0</v>
      </c>
      <c r="K17" s="103"/>
      <c r="L17" s="239">
        <f t="shared" si="5"/>
        <v>0</v>
      </c>
      <c r="M17" s="109"/>
      <c r="N17" s="174"/>
      <c r="O17" s="106"/>
      <c r="P17" s="174"/>
      <c r="Q17" s="106"/>
      <c r="R17" s="175">
        <f t="shared" si="0"/>
        <v>0</v>
      </c>
      <c r="S17" s="106"/>
      <c r="T17" s="173">
        <f t="shared" si="3"/>
        <v>0</v>
      </c>
      <c r="V17" s="173">
        <f t="shared" si="4"/>
        <v>-27.020400000000002</v>
      </c>
      <c r="X17" s="176"/>
      <c r="Y17" s="106"/>
      <c r="Z17" s="173">
        <f>SUM(X17-X11)</f>
        <v>0</v>
      </c>
      <c r="AB17" s="173">
        <f>SUM(X17-$X$11)</f>
        <v>0</v>
      </c>
      <c r="AD17" s="176"/>
      <c r="AF17" s="348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2:57" ht="15" customHeight="1">
      <c r="B18" s="278"/>
      <c r="C18" s="91"/>
      <c r="D18" s="279"/>
      <c r="E18" s="95"/>
      <c r="F18" s="280">
        <f t="shared" si="1"/>
        <v>-97.9</v>
      </c>
      <c r="G18" s="100"/>
      <c r="H18" s="281"/>
      <c r="I18" s="106"/>
      <c r="J18" s="280">
        <f t="shared" si="2"/>
        <v>0</v>
      </c>
      <c r="K18" s="103"/>
      <c r="L18" s="282">
        <f>+SUM(H18/($F$7*$F$7)*10000)</f>
        <v>0</v>
      </c>
      <c r="M18" s="109"/>
      <c r="N18" s="281"/>
      <c r="O18" s="106"/>
      <c r="P18" s="281"/>
      <c r="Q18" s="106"/>
      <c r="R18" s="283">
        <f t="shared" si="0"/>
        <v>0</v>
      </c>
      <c r="S18" s="106"/>
      <c r="T18" s="280">
        <f t="shared" si="3"/>
        <v>0</v>
      </c>
      <c r="V18" s="280">
        <f t="shared" si="4"/>
        <v>-27.020400000000002</v>
      </c>
      <c r="X18" s="280"/>
      <c r="Y18" s="106"/>
      <c r="Z18" s="280"/>
      <c r="AB18" s="280"/>
      <c r="AD18" s="284"/>
      <c r="AF18" s="348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2:57" ht="15" customHeight="1">
      <c r="B19" s="278"/>
      <c r="C19" s="91"/>
      <c r="D19" s="279"/>
      <c r="E19" s="95"/>
      <c r="F19" s="280">
        <f t="shared" si="1"/>
        <v>-97.9</v>
      </c>
      <c r="G19" s="100"/>
      <c r="H19" s="281"/>
      <c r="I19" s="106"/>
      <c r="J19" s="280">
        <f t="shared" si="2"/>
        <v>0</v>
      </c>
      <c r="K19" s="103"/>
      <c r="L19" s="282">
        <f t="shared" si="5"/>
        <v>0</v>
      </c>
      <c r="M19" s="109"/>
      <c r="N19" s="281"/>
      <c r="O19" s="106"/>
      <c r="P19" s="281"/>
      <c r="Q19" s="106"/>
      <c r="R19" s="283">
        <f t="shared" si="0"/>
        <v>0</v>
      </c>
      <c r="S19" s="106"/>
      <c r="T19" s="280">
        <f t="shared" si="3"/>
        <v>0</v>
      </c>
      <c r="V19" s="280">
        <f t="shared" si="4"/>
        <v>-27.020400000000002</v>
      </c>
      <c r="X19" s="280"/>
      <c r="Y19" s="106"/>
      <c r="Z19" s="280"/>
      <c r="AB19" s="280"/>
      <c r="AD19" s="284"/>
      <c r="AF19" s="348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2:57" ht="15" customHeight="1">
      <c r="B20" s="278"/>
      <c r="C20" s="91"/>
      <c r="D20" s="279"/>
      <c r="E20" s="95"/>
      <c r="F20" s="280">
        <f t="shared" si="1"/>
        <v>-97.9</v>
      </c>
      <c r="G20" s="100"/>
      <c r="H20" s="281"/>
      <c r="I20" s="106"/>
      <c r="J20" s="280">
        <f t="shared" si="2"/>
        <v>0</v>
      </c>
      <c r="K20" s="103"/>
      <c r="L20" s="282">
        <f t="shared" si="5"/>
        <v>0</v>
      </c>
      <c r="M20" s="109"/>
      <c r="N20" s="281"/>
      <c r="O20" s="106"/>
      <c r="P20" s="281"/>
      <c r="Q20" s="106"/>
      <c r="R20" s="283">
        <f t="shared" si="0"/>
        <v>0</v>
      </c>
      <c r="S20" s="106"/>
      <c r="T20" s="280">
        <f t="shared" si="3"/>
        <v>0</v>
      </c>
      <c r="V20" s="280">
        <f t="shared" si="4"/>
        <v>-27.020400000000002</v>
      </c>
      <c r="X20" s="280"/>
      <c r="Y20" s="106"/>
      <c r="Z20" s="280"/>
      <c r="AB20" s="280"/>
      <c r="AD20" s="284"/>
      <c r="AF20" s="348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2:57" ht="15" customHeight="1">
      <c r="B21" s="278"/>
      <c r="C21" s="91"/>
      <c r="D21" s="279"/>
      <c r="E21" s="95"/>
      <c r="F21" s="280">
        <f t="shared" si="1"/>
        <v>-97.9</v>
      </c>
      <c r="G21" s="100"/>
      <c r="H21" s="281"/>
      <c r="I21" s="106"/>
      <c r="J21" s="280">
        <f t="shared" si="2"/>
        <v>0</v>
      </c>
      <c r="K21" s="103"/>
      <c r="L21" s="282">
        <f t="shared" si="5"/>
        <v>0</v>
      </c>
      <c r="M21" s="109"/>
      <c r="N21" s="281"/>
      <c r="O21" s="106"/>
      <c r="P21" s="281"/>
      <c r="Q21" s="106"/>
      <c r="R21" s="283">
        <f t="shared" si="0"/>
        <v>0</v>
      </c>
      <c r="S21" s="106"/>
      <c r="T21" s="280">
        <f t="shared" si="3"/>
        <v>0</v>
      </c>
      <c r="V21" s="280">
        <f t="shared" si="4"/>
        <v>-27.020400000000002</v>
      </c>
      <c r="X21" s="280"/>
      <c r="Y21" s="106"/>
      <c r="Z21" s="280"/>
      <c r="AB21" s="280"/>
      <c r="AD21" s="284"/>
      <c r="AF21" s="348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2:57" ht="15" customHeight="1">
      <c r="B22" s="278"/>
      <c r="C22" s="91"/>
      <c r="D22" s="279"/>
      <c r="E22" s="95"/>
      <c r="F22" s="280">
        <f t="shared" si="1"/>
        <v>-97.9</v>
      </c>
      <c r="G22" s="100"/>
      <c r="H22" s="281"/>
      <c r="I22" s="106"/>
      <c r="J22" s="280">
        <f t="shared" si="2"/>
        <v>0</v>
      </c>
      <c r="K22" s="103"/>
      <c r="L22" s="282">
        <f t="shared" si="5"/>
        <v>0</v>
      </c>
      <c r="M22" s="109"/>
      <c r="N22" s="281"/>
      <c r="O22" s="106"/>
      <c r="P22" s="281"/>
      <c r="Q22" s="106"/>
      <c r="R22" s="283">
        <f t="shared" si="0"/>
        <v>0</v>
      </c>
      <c r="S22" s="106"/>
      <c r="T22" s="280">
        <f t="shared" si="3"/>
        <v>0</v>
      </c>
      <c r="V22" s="280">
        <f t="shared" si="4"/>
        <v>-27.020400000000002</v>
      </c>
      <c r="X22" s="280"/>
      <c r="Y22" s="106"/>
      <c r="Z22" s="280"/>
      <c r="AB22" s="280"/>
      <c r="AD22" s="284"/>
      <c r="AF22" s="348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2:57" ht="15" customHeight="1">
      <c r="B23" s="169"/>
      <c r="C23" s="91"/>
      <c r="D23" s="172"/>
      <c r="E23" s="95"/>
      <c r="F23" s="173">
        <f t="shared" ref="F23:F28" si="6">SUM(H23-$H$11)</f>
        <v>-97.9</v>
      </c>
      <c r="G23" s="100"/>
      <c r="H23" s="174"/>
      <c r="I23" s="106"/>
      <c r="J23" s="173">
        <f>SUM(H23-H22)</f>
        <v>0</v>
      </c>
      <c r="K23" s="103"/>
      <c r="L23" s="239">
        <f t="shared" si="5"/>
        <v>0</v>
      </c>
      <c r="M23" s="109"/>
      <c r="N23" s="174"/>
      <c r="O23" s="106"/>
      <c r="P23" s="174"/>
      <c r="Q23" s="106"/>
      <c r="R23" s="175">
        <f>SUM(H23/100)*P23</f>
        <v>0</v>
      </c>
      <c r="S23" s="106"/>
      <c r="T23" s="173">
        <f>SUM(R23-R22)</f>
        <v>0</v>
      </c>
      <c r="V23" s="173">
        <f t="shared" si="4"/>
        <v>-27.020400000000002</v>
      </c>
      <c r="X23" s="176"/>
      <c r="Y23" s="106"/>
      <c r="Z23" s="173">
        <f>SUM(X23-X17)</f>
        <v>0</v>
      </c>
      <c r="AB23" s="173">
        <f>SUM(X23-$X$11)</f>
        <v>0</v>
      </c>
      <c r="AD23" s="176"/>
      <c r="AF23" s="348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2:57" ht="15" customHeight="1">
      <c r="B24" s="278"/>
      <c r="C24" s="229"/>
      <c r="D24" s="279"/>
      <c r="E24" s="95"/>
      <c r="F24" s="280">
        <f t="shared" si="6"/>
        <v>-97.9</v>
      </c>
      <c r="G24" s="100"/>
      <c r="H24" s="281"/>
      <c r="I24" s="106"/>
      <c r="J24" s="280">
        <f t="shared" ref="J24:J28" si="7">SUM(H24-H23)</f>
        <v>0</v>
      </c>
      <c r="K24" s="103"/>
      <c r="L24" s="282">
        <f>+SUM(H24/($F$7*$F$7)*10000)</f>
        <v>0</v>
      </c>
      <c r="M24" s="109"/>
      <c r="N24" s="281"/>
      <c r="O24" s="106"/>
      <c r="P24" s="281">
        <v>0</v>
      </c>
      <c r="Q24" s="106"/>
      <c r="R24" s="283">
        <f t="shared" ref="R24:R28" si="8">SUM(H24/100)*P24</f>
        <v>0</v>
      </c>
      <c r="S24" s="106"/>
      <c r="T24" s="280">
        <f t="shared" ref="T24:T28" si="9">SUM(R24-R23)</f>
        <v>0</v>
      </c>
      <c r="U24" s="226"/>
      <c r="V24" s="280">
        <f t="shared" ref="V24:V28" si="10">SUM(R24-$R$11)</f>
        <v>-27.020400000000002</v>
      </c>
      <c r="W24" s="226"/>
      <c r="X24" s="280"/>
      <c r="Y24" s="106"/>
      <c r="Z24" s="280"/>
      <c r="AA24" s="226"/>
      <c r="AB24" s="280"/>
      <c r="AC24" s="226"/>
      <c r="AD24" s="284"/>
      <c r="AF24" s="348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</row>
    <row r="25" spans="2:57" ht="15" customHeight="1">
      <c r="B25" s="278"/>
      <c r="C25" s="229"/>
      <c r="D25" s="279"/>
      <c r="E25" s="95"/>
      <c r="F25" s="280">
        <f t="shared" si="6"/>
        <v>-97.9</v>
      </c>
      <c r="G25" s="100"/>
      <c r="H25" s="281"/>
      <c r="I25" s="106"/>
      <c r="J25" s="280">
        <f t="shared" si="7"/>
        <v>0</v>
      </c>
      <c r="K25" s="103"/>
      <c r="L25" s="282">
        <f t="shared" si="5"/>
        <v>0</v>
      </c>
      <c r="M25" s="109"/>
      <c r="N25" s="281"/>
      <c r="O25" s="106"/>
      <c r="P25" s="281"/>
      <c r="Q25" s="106"/>
      <c r="R25" s="283">
        <f t="shared" si="8"/>
        <v>0</v>
      </c>
      <c r="S25" s="106"/>
      <c r="T25" s="280">
        <f t="shared" si="9"/>
        <v>0</v>
      </c>
      <c r="U25" s="226"/>
      <c r="V25" s="280">
        <f t="shared" si="10"/>
        <v>-27.020400000000002</v>
      </c>
      <c r="W25" s="226"/>
      <c r="X25" s="280"/>
      <c r="Y25" s="106"/>
      <c r="Z25" s="280"/>
      <c r="AA25" s="226"/>
      <c r="AB25" s="280"/>
      <c r="AC25" s="226"/>
      <c r="AD25" s="284"/>
      <c r="AF25" s="348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</row>
    <row r="26" spans="2:57" ht="15" customHeight="1">
      <c r="B26" s="278"/>
      <c r="C26" s="229"/>
      <c r="D26" s="279"/>
      <c r="E26" s="95"/>
      <c r="F26" s="280">
        <f t="shared" si="6"/>
        <v>-97.9</v>
      </c>
      <c r="G26" s="100"/>
      <c r="H26" s="281"/>
      <c r="I26" s="106"/>
      <c r="J26" s="280">
        <f t="shared" si="7"/>
        <v>0</v>
      </c>
      <c r="K26" s="103"/>
      <c r="L26" s="282">
        <f t="shared" si="5"/>
        <v>0</v>
      </c>
      <c r="M26" s="109"/>
      <c r="N26" s="281"/>
      <c r="O26" s="106"/>
      <c r="P26" s="281"/>
      <c r="Q26" s="106"/>
      <c r="R26" s="283">
        <f t="shared" si="8"/>
        <v>0</v>
      </c>
      <c r="S26" s="106"/>
      <c r="T26" s="280">
        <f t="shared" si="9"/>
        <v>0</v>
      </c>
      <c r="U26" s="226"/>
      <c r="V26" s="280">
        <f t="shared" si="10"/>
        <v>-27.020400000000002</v>
      </c>
      <c r="W26" s="226"/>
      <c r="X26" s="280"/>
      <c r="Y26" s="106"/>
      <c r="Z26" s="280"/>
      <c r="AA26" s="226"/>
      <c r="AB26" s="280"/>
      <c r="AC26" s="226"/>
      <c r="AD26" s="284"/>
      <c r="AF26" s="348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</row>
    <row r="27" spans="2:57" ht="15" customHeight="1">
      <c r="B27" s="278"/>
      <c r="C27" s="229"/>
      <c r="D27" s="279"/>
      <c r="E27" s="95"/>
      <c r="F27" s="280">
        <f t="shared" si="6"/>
        <v>-97.9</v>
      </c>
      <c r="G27" s="100"/>
      <c r="H27" s="281"/>
      <c r="I27" s="106"/>
      <c r="J27" s="280">
        <f t="shared" si="7"/>
        <v>0</v>
      </c>
      <c r="K27" s="103"/>
      <c r="L27" s="282">
        <f t="shared" si="5"/>
        <v>0</v>
      </c>
      <c r="M27" s="109"/>
      <c r="N27" s="281"/>
      <c r="O27" s="106"/>
      <c r="P27" s="281"/>
      <c r="Q27" s="106"/>
      <c r="R27" s="283">
        <f t="shared" si="8"/>
        <v>0</v>
      </c>
      <c r="S27" s="106"/>
      <c r="T27" s="280">
        <f t="shared" si="9"/>
        <v>0</v>
      </c>
      <c r="U27" s="226"/>
      <c r="V27" s="280">
        <f t="shared" si="10"/>
        <v>-27.020400000000002</v>
      </c>
      <c r="W27" s="226"/>
      <c r="X27" s="280"/>
      <c r="Y27" s="106"/>
      <c r="Z27" s="280"/>
      <c r="AA27" s="226"/>
      <c r="AB27" s="280"/>
      <c r="AC27" s="226"/>
      <c r="AD27" s="284"/>
      <c r="AF27" s="348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</row>
    <row r="28" spans="2:57" ht="15" customHeight="1">
      <c r="B28" s="278"/>
      <c r="C28" s="229"/>
      <c r="D28" s="279"/>
      <c r="E28" s="95"/>
      <c r="F28" s="280">
        <f t="shared" si="6"/>
        <v>-97.9</v>
      </c>
      <c r="G28" s="100"/>
      <c r="H28" s="281"/>
      <c r="I28" s="106"/>
      <c r="J28" s="280">
        <f t="shared" si="7"/>
        <v>0</v>
      </c>
      <c r="K28" s="103"/>
      <c r="L28" s="282">
        <f t="shared" si="5"/>
        <v>0</v>
      </c>
      <c r="M28" s="109"/>
      <c r="N28" s="281"/>
      <c r="O28" s="106"/>
      <c r="P28" s="281"/>
      <c r="Q28" s="106"/>
      <c r="R28" s="283">
        <f t="shared" si="8"/>
        <v>0</v>
      </c>
      <c r="S28" s="106"/>
      <c r="T28" s="280">
        <f t="shared" si="9"/>
        <v>0</v>
      </c>
      <c r="U28" s="226"/>
      <c r="V28" s="280">
        <f t="shared" si="10"/>
        <v>-27.020400000000002</v>
      </c>
      <c r="W28" s="226"/>
      <c r="X28" s="280"/>
      <c r="Y28" s="106"/>
      <c r="Z28" s="280"/>
      <c r="AA28" s="226"/>
      <c r="AB28" s="280"/>
      <c r="AC28" s="226"/>
      <c r="AD28" s="284"/>
      <c r="AF28" s="348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</row>
    <row r="29" spans="2:57" ht="15" customHeight="1">
      <c r="B29" s="169"/>
      <c r="C29" s="91"/>
      <c r="D29" s="172"/>
      <c r="E29" s="95"/>
      <c r="F29" s="173">
        <f t="shared" si="1"/>
        <v>-97.9</v>
      </c>
      <c r="G29" s="100"/>
      <c r="H29" s="174"/>
      <c r="I29" s="106"/>
      <c r="J29" s="173">
        <f t="shared" si="2"/>
        <v>0</v>
      </c>
      <c r="K29" s="103"/>
      <c r="L29" s="239">
        <f t="shared" si="5"/>
        <v>0</v>
      </c>
      <c r="M29" s="109"/>
      <c r="N29" s="174"/>
      <c r="O29" s="106"/>
      <c r="P29" s="174"/>
      <c r="Q29" s="106"/>
      <c r="R29" s="175">
        <f t="shared" si="0"/>
        <v>0</v>
      </c>
      <c r="S29" s="106"/>
      <c r="T29" s="173">
        <f t="shared" si="3"/>
        <v>0</v>
      </c>
      <c r="V29" s="173">
        <f t="shared" si="4"/>
        <v>-27.020400000000002</v>
      </c>
      <c r="X29" s="176"/>
      <c r="Y29" s="106"/>
      <c r="Z29" s="173">
        <f>SUM(X29-X23)</f>
        <v>0</v>
      </c>
      <c r="AB29" s="173">
        <f>SUM(X29-$X$11)</f>
        <v>0</v>
      </c>
      <c r="AD29" s="176"/>
      <c r="AF29" s="348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</row>
    <row r="30" spans="2:57" ht="15" customHeight="1">
      <c r="B30" s="278"/>
      <c r="C30" s="229"/>
      <c r="D30" s="279"/>
      <c r="E30" s="95"/>
      <c r="F30" s="280">
        <f t="shared" ref="F30:F34" si="11">SUM(H30-$H$11)</f>
        <v>-97.9</v>
      </c>
      <c r="G30" s="100"/>
      <c r="H30" s="281"/>
      <c r="I30" s="106"/>
      <c r="J30" s="280">
        <f t="shared" ref="J30:J34" si="12">SUM(H30-H29)</f>
        <v>0</v>
      </c>
      <c r="K30" s="103"/>
      <c r="L30" s="282">
        <f>+SUM(H30/($F$7*$F$7)*10000)</f>
        <v>0</v>
      </c>
      <c r="M30" s="109"/>
      <c r="N30" s="281"/>
      <c r="O30" s="106"/>
      <c r="P30" s="281">
        <v>0</v>
      </c>
      <c r="Q30" s="106"/>
      <c r="R30" s="283">
        <f t="shared" ref="R30:R34" si="13">SUM(H30/100)*P30</f>
        <v>0</v>
      </c>
      <c r="S30" s="106"/>
      <c r="T30" s="280">
        <f t="shared" ref="T30:T34" si="14">SUM(R30-R29)</f>
        <v>0</v>
      </c>
      <c r="U30" s="226"/>
      <c r="V30" s="280">
        <f t="shared" ref="V30:V34" si="15">SUM(R30-$R$11)</f>
        <v>-27.020400000000002</v>
      </c>
      <c r="W30" s="226"/>
      <c r="X30" s="280"/>
      <c r="Y30" s="106"/>
      <c r="Z30" s="280"/>
      <c r="AA30" s="226"/>
      <c r="AB30" s="280"/>
      <c r="AC30" s="226"/>
      <c r="AD30" s="284"/>
      <c r="AF30" s="348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</row>
    <row r="31" spans="2:57" ht="15" customHeight="1">
      <c r="B31" s="278"/>
      <c r="C31" s="229"/>
      <c r="D31" s="279"/>
      <c r="E31" s="95"/>
      <c r="F31" s="280">
        <f t="shared" si="11"/>
        <v>-97.9</v>
      </c>
      <c r="G31" s="100"/>
      <c r="H31" s="281"/>
      <c r="I31" s="106"/>
      <c r="J31" s="280">
        <f t="shared" si="12"/>
        <v>0</v>
      </c>
      <c r="K31" s="103"/>
      <c r="L31" s="282">
        <f t="shared" si="5"/>
        <v>0</v>
      </c>
      <c r="M31" s="109"/>
      <c r="N31" s="281"/>
      <c r="O31" s="106"/>
      <c r="P31" s="281"/>
      <c r="Q31" s="106"/>
      <c r="R31" s="283">
        <f t="shared" si="13"/>
        <v>0</v>
      </c>
      <c r="S31" s="106"/>
      <c r="T31" s="280">
        <f t="shared" si="14"/>
        <v>0</v>
      </c>
      <c r="U31" s="226"/>
      <c r="V31" s="280">
        <f t="shared" si="15"/>
        <v>-27.020400000000002</v>
      </c>
      <c r="W31" s="226"/>
      <c r="X31" s="280"/>
      <c r="Y31" s="106"/>
      <c r="Z31" s="280"/>
      <c r="AA31" s="226"/>
      <c r="AB31" s="280"/>
      <c r="AC31" s="226"/>
      <c r="AD31" s="284"/>
      <c r="AF31" s="348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</row>
    <row r="32" spans="2:57" ht="15" customHeight="1">
      <c r="B32" s="278"/>
      <c r="C32" s="229"/>
      <c r="D32" s="279"/>
      <c r="E32" s="95"/>
      <c r="F32" s="280">
        <f t="shared" si="11"/>
        <v>-97.9</v>
      </c>
      <c r="G32" s="100"/>
      <c r="H32" s="281"/>
      <c r="I32" s="106"/>
      <c r="J32" s="280">
        <f t="shared" si="12"/>
        <v>0</v>
      </c>
      <c r="K32" s="103"/>
      <c r="L32" s="282">
        <f t="shared" si="5"/>
        <v>0</v>
      </c>
      <c r="M32" s="109"/>
      <c r="N32" s="281"/>
      <c r="O32" s="106"/>
      <c r="P32" s="281"/>
      <c r="Q32" s="106"/>
      <c r="R32" s="283">
        <f t="shared" si="13"/>
        <v>0</v>
      </c>
      <c r="S32" s="106"/>
      <c r="T32" s="280">
        <f t="shared" si="14"/>
        <v>0</v>
      </c>
      <c r="U32" s="226"/>
      <c r="V32" s="280">
        <f t="shared" si="15"/>
        <v>-27.020400000000002</v>
      </c>
      <c r="W32" s="226"/>
      <c r="X32" s="280"/>
      <c r="Y32" s="106"/>
      <c r="Z32" s="280"/>
      <c r="AA32" s="226"/>
      <c r="AB32" s="280"/>
      <c r="AC32" s="226"/>
      <c r="AD32" s="284"/>
      <c r="AF32" s="348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2:57" ht="15" customHeight="1">
      <c r="B33" s="278"/>
      <c r="C33" s="229"/>
      <c r="D33" s="279"/>
      <c r="E33" s="95"/>
      <c r="F33" s="280">
        <f t="shared" si="11"/>
        <v>-97.9</v>
      </c>
      <c r="G33" s="100"/>
      <c r="H33" s="281"/>
      <c r="I33" s="106"/>
      <c r="J33" s="280">
        <f t="shared" si="12"/>
        <v>0</v>
      </c>
      <c r="K33" s="103"/>
      <c r="L33" s="282">
        <f t="shared" si="5"/>
        <v>0</v>
      </c>
      <c r="M33" s="109"/>
      <c r="N33" s="281"/>
      <c r="O33" s="106"/>
      <c r="P33" s="281"/>
      <c r="Q33" s="106"/>
      <c r="R33" s="283">
        <f t="shared" si="13"/>
        <v>0</v>
      </c>
      <c r="S33" s="106"/>
      <c r="T33" s="280">
        <f t="shared" si="14"/>
        <v>0</v>
      </c>
      <c r="U33" s="226"/>
      <c r="V33" s="280">
        <f t="shared" si="15"/>
        <v>-27.020400000000002</v>
      </c>
      <c r="W33" s="226"/>
      <c r="X33" s="280"/>
      <c r="Y33" s="106"/>
      <c r="Z33" s="280"/>
      <c r="AA33" s="226"/>
      <c r="AB33" s="280"/>
      <c r="AC33" s="226"/>
      <c r="AD33" s="284"/>
      <c r="AF33" s="348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2:57" ht="15" customHeight="1">
      <c r="B34" s="278"/>
      <c r="C34" s="229"/>
      <c r="D34" s="279"/>
      <c r="E34" s="95"/>
      <c r="F34" s="280">
        <f t="shared" si="11"/>
        <v>-97.9</v>
      </c>
      <c r="G34" s="100"/>
      <c r="H34" s="281"/>
      <c r="I34" s="106"/>
      <c r="J34" s="280">
        <f t="shared" si="12"/>
        <v>0</v>
      </c>
      <c r="K34" s="103"/>
      <c r="L34" s="282">
        <f t="shared" si="5"/>
        <v>0</v>
      </c>
      <c r="M34" s="109"/>
      <c r="N34" s="281"/>
      <c r="O34" s="106"/>
      <c r="P34" s="281"/>
      <c r="Q34" s="106"/>
      <c r="R34" s="283">
        <f t="shared" si="13"/>
        <v>0</v>
      </c>
      <c r="S34" s="106"/>
      <c r="T34" s="280">
        <f t="shared" si="14"/>
        <v>0</v>
      </c>
      <c r="U34" s="226"/>
      <c r="V34" s="280">
        <f t="shared" si="15"/>
        <v>-27.020400000000002</v>
      </c>
      <c r="W34" s="226"/>
      <c r="X34" s="280"/>
      <c r="Y34" s="106"/>
      <c r="Z34" s="280"/>
      <c r="AA34" s="226"/>
      <c r="AB34" s="280"/>
      <c r="AC34" s="226"/>
      <c r="AD34" s="284"/>
      <c r="AF34" s="348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</row>
    <row r="35" spans="2:57" ht="15" customHeight="1">
      <c r="B35" s="169"/>
      <c r="C35" s="91"/>
      <c r="D35" s="172"/>
      <c r="E35" s="95"/>
      <c r="F35" s="173">
        <f t="shared" si="1"/>
        <v>-97.9</v>
      </c>
      <c r="G35" s="100"/>
      <c r="H35" s="174"/>
      <c r="I35" s="106"/>
      <c r="J35" s="173">
        <f t="shared" si="2"/>
        <v>0</v>
      </c>
      <c r="K35" s="103"/>
      <c r="L35" s="239">
        <f t="shared" si="5"/>
        <v>0</v>
      </c>
      <c r="M35" s="109"/>
      <c r="N35" s="174"/>
      <c r="O35" s="106"/>
      <c r="P35" s="174"/>
      <c r="Q35" s="106"/>
      <c r="R35" s="175">
        <f t="shared" si="0"/>
        <v>0</v>
      </c>
      <c r="S35" s="106"/>
      <c r="T35" s="173">
        <f t="shared" si="3"/>
        <v>0</v>
      </c>
      <c r="V35" s="173">
        <f t="shared" si="4"/>
        <v>-27.020400000000002</v>
      </c>
      <c r="X35" s="176"/>
      <c r="Y35" s="106"/>
      <c r="Z35" s="173">
        <f>SUM(X35-X29)</f>
        <v>0</v>
      </c>
      <c r="AB35" s="173">
        <f>SUM(X35-$X$11)</f>
        <v>0</v>
      </c>
      <c r="AD35" s="176"/>
      <c r="AF35" s="348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2:57" ht="15" customHeight="1">
      <c r="B36" s="278"/>
      <c r="C36" s="229"/>
      <c r="D36" s="279"/>
      <c r="E36" s="95"/>
      <c r="F36" s="280">
        <f t="shared" ref="F36:F40" si="16">SUM(H36-$H$11)</f>
        <v>-97.9</v>
      </c>
      <c r="G36" s="100"/>
      <c r="H36" s="281">
        <v>0</v>
      </c>
      <c r="I36" s="106"/>
      <c r="J36" s="280">
        <f t="shared" ref="J36:J40" si="17">SUM(H36-H35)</f>
        <v>0</v>
      </c>
      <c r="K36" s="103"/>
      <c r="L36" s="282">
        <f>+SUM(H36/($F$7*$F$7)*10000)</f>
        <v>0</v>
      </c>
      <c r="M36" s="109"/>
      <c r="N36" s="281"/>
      <c r="O36" s="106"/>
      <c r="P36" s="281">
        <v>0</v>
      </c>
      <c r="Q36" s="106"/>
      <c r="R36" s="283">
        <f t="shared" ref="R36:R40" si="18">SUM(H36/100)*P36</f>
        <v>0</v>
      </c>
      <c r="S36" s="106"/>
      <c r="T36" s="280">
        <f t="shared" ref="T36:T40" si="19">SUM(R36-R35)</f>
        <v>0</v>
      </c>
      <c r="U36" s="226"/>
      <c r="V36" s="280">
        <f t="shared" ref="V36:V40" si="20">SUM(R36-$R$11)</f>
        <v>-27.020400000000002</v>
      </c>
      <c r="W36" s="226"/>
      <c r="X36" s="280"/>
      <c r="Y36" s="106"/>
      <c r="Z36" s="280"/>
      <c r="AA36" s="226"/>
      <c r="AB36" s="280"/>
      <c r="AC36" s="226"/>
      <c r="AD36" s="284"/>
      <c r="AF36" s="348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</row>
    <row r="37" spans="2:57" ht="15" customHeight="1">
      <c r="B37" s="278"/>
      <c r="C37" s="229"/>
      <c r="D37" s="279"/>
      <c r="E37" s="95"/>
      <c r="F37" s="280">
        <f t="shared" si="16"/>
        <v>-97.9</v>
      </c>
      <c r="G37" s="100"/>
      <c r="H37" s="281"/>
      <c r="I37" s="106"/>
      <c r="J37" s="280">
        <f t="shared" si="17"/>
        <v>0</v>
      </c>
      <c r="K37" s="103"/>
      <c r="L37" s="282">
        <f t="shared" si="5"/>
        <v>0</v>
      </c>
      <c r="M37" s="109"/>
      <c r="N37" s="281"/>
      <c r="O37" s="106"/>
      <c r="P37" s="281"/>
      <c r="Q37" s="106"/>
      <c r="R37" s="283">
        <f t="shared" si="18"/>
        <v>0</v>
      </c>
      <c r="S37" s="106"/>
      <c r="T37" s="280">
        <f t="shared" si="19"/>
        <v>0</v>
      </c>
      <c r="U37" s="226"/>
      <c r="V37" s="280">
        <f t="shared" si="20"/>
        <v>-27.020400000000002</v>
      </c>
      <c r="W37" s="226"/>
      <c r="X37" s="280"/>
      <c r="Y37" s="106"/>
      <c r="Z37" s="280"/>
      <c r="AA37" s="226"/>
      <c r="AB37" s="280"/>
      <c r="AC37" s="226"/>
      <c r="AD37" s="284"/>
      <c r="AF37" s="348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</row>
    <row r="38" spans="2:57" ht="15" customHeight="1">
      <c r="B38" s="278"/>
      <c r="C38" s="229"/>
      <c r="D38" s="279"/>
      <c r="E38" s="95"/>
      <c r="F38" s="280">
        <f t="shared" si="16"/>
        <v>-97.9</v>
      </c>
      <c r="G38" s="100"/>
      <c r="H38" s="281"/>
      <c r="I38" s="106"/>
      <c r="J38" s="280">
        <f t="shared" si="17"/>
        <v>0</v>
      </c>
      <c r="K38" s="103"/>
      <c r="L38" s="282">
        <f t="shared" si="5"/>
        <v>0</v>
      </c>
      <c r="M38" s="109"/>
      <c r="N38" s="281"/>
      <c r="O38" s="106"/>
      <c r="P38" s="281"/>
      <c r="Q38" s="106"/>
      <c r="R38" s="283">
        <f t="shared" si="18"/>
        <v>0</v>
      </c>
      <c r="S38" s="106"/>
      <c r="T38" s="280">
        <f t="shared" si="19"/>
        <v>0</v>
      </c>
      <c r="U38" s="226"/>
      <c r="V38" s="280">
        <f t="shared" si="20"/>
        <v>-27.020400000000002</v>
      </c>
      <c r="W38" s="226"/>
      <c r="X38" s="280"/>
      <c r="Y38" s="106"/>
      <c r="Z38" s="280"/>
      <c r="AA38" s="226"/>
      <c r="AB38" s="280"/>
      <c r="AC38" s="226"/>
      <c r="AD38" s="284"/>
      <c r="AF38" s="348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</row>
    <row r="39" spans="2:57" ht="15" customHeight="1">
      <c r="B39" s="278"/>
      <c r="C39" s="229"/>
      <c r="D39" s="279"/>
      <c r="E39" s="95"/>
      <c r="F39" s="280">
        <f t="shared" si="16"/>
        <v>-97.9</v>
      </c>
      <c r="G39" s="100"/>
      <c r="H39" s="281"/>
      <c r="I39" s="106"/>
      <c r="J39" s="280">
        <f t="shared" si="17"/>
        <v>0</v>
      </c>
      <c r="K39" s="103"/>
      <c r="L39" s="282">
        <f t="shared" si="5"/>
        <v>0</v>
      </c>
      <c r="M39" s="109"/>
      <c r="N39" s="281"/>
      <c r="O39" s="106"/>
      <c r="P39" s="281"/>
      <c r="Q39" s="106"/>
      <c r="R39" s="283">
        <f t="shared" si="18"/>
        <v>0</v>
      </c>
      <c r="S39" s="106"/>
      <c r="T39" s="280">
        <f t="shared" si="19"/>
        <v>0</v>
      </c>
      <c r="U39" s="226"/>
      <c r="V39" s="280">
        <f t="shared" si="20"/>
        <v>-27.020400000000002</v>
      </c>
      <c r="W39" s="226"/>
      <c r="X39" s="280"/>
      <c r="Y39" s="106"/>
      <c r="Z39" s="280"/>
      <c r="AA39" s="226"/>
      <c r="AB39" s="280"/>
      <c r="AC39" s="226"/>
      <c r="AD39" s="284"/>
      <c r="AF39" s="348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</row>
    <row r="40" spans="2:57" ht="15" customHeight="1">
      <c r="B40" s="278"/>
      <c r="C40" s="229"/>
      <c r="D40" s="279"/>
      <c r="E40" s="95"/>
      <c r="F40" s="280">
        <f t="shared" si="16"/>
        <v>-97.9</v>
      </c>
      <c r="G40" s="100"/>
      <c r="H40" s="281"/>
      <c r="I40" s="106"/>
      <c r="J40" s="280">
        <f t="shared" si="17"/>
        <v>0</v>
      </c>
      <c r="K40" s="103"/>
      <c r="L40" s="282">
        <f t="shared" si="5"/>
        <v>0</v>
      </c>
      <c r="M40" s="109"/>
      <c r="N40" s="281"/>
      <c r="O40" s="106"/>
      <c r="P40" s="281"/>
      <c r="Q40" s="106"/>
      <c r="R40" s="283">
        <f t="shared" si="18"/>
        <v>0</v>
      </c>
      <c r="S40" s="106"/>
      <c r="T40" s="280">
        <f t="shared" si="19"/>
        <v>0</v>
      </c>
      <c r="U40" s="226"/>
      <c r="V40" s="280">
        <f t="shared" si="20"/>
        <v>-27.020400000000002</v>
      </c>
      <c r="W40" s="226"/>
      <c r="X40" s="280"/>
      <c r="Y40" s="106"/>
      <c r="Z40" s="280"/>
      <c r="AA40" s="226"/>
      <c r="AB40" s="280"/>
      <c r="AC40" s="226"/>
      <c r="AD40" s="284"/>
      <c r="AF40" s="348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</row>
    <row r="41" spans="2:57" ht="15" customHeight="1">
      <c r="B41" s="169"/>
      <c r="C41" s="91"/>
      <c r="D41" s="172"/>
      <c r="E41" s="95"/>
      <c r="F41" s="173">
        <f t="shared" si="1"/>
        <v>-97.9</v>
      </c>
      <c r="G41" s="100"/>
      <c r="H41" s="174"/>
      <c r="I41" s="106"/>
      <c r="J41" s="173">
        <f t="shared" si="2"/>
        <v>0</v>
      </c>
      <c r="K41" s="103"/>
      <c r="L41" s="239">
        <f t="shared" si="5"/>
        <v>0</v>
      </c>
      <c r="M41" s="109"/>
      <c r="N41" s="174"/>
      <c r="O41" s="106"/>
      <c r="P41" s="174"/>
      <c r="Q41" s="106"/>
      <c r="R41" s="175">
        <f t="shared" si="0"/>
        <v>0</v>
      </c>
      <c r="S41" s="106"/>
      <c r="T41" s="173">
        <f t="shared" si="3"/>
        <v>0</v>
      </c>
      <c r="V41" s="173">
        <f t="shared" si="4"/>
        <v>-27.020400000000002</v>
      </c>
      <c r="X41" s="176"/>
      <c r="Y41" s="106"/>
      <c r="Z41" s="173">
        <f>SUM(X41-X35)</f>
        <v>0</v>
      </c>
      <c r="AB41" s="173">
        <f>SUM(X41-$X$11)</f>
        <v>0</v>
      </c>
      <c r="AD41" s="176"/>
      <c r="AF41" s="348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2:57" ht="15" customHeight="1">
      <c r="B42" s="278"/>
      <c r="C42" s="229"/>
      <c r="D42" s="279"/>
      <c r="E42" s="95"/>
      <c r="F42" s="280">
        <f t="shared" ref="F42:F46" si="21">SUM(H42-$H$11)</f>
        <v>-97.9</v>
      </c>
      <c r="G42" s="100"/>
      <c r="H42" s="281">
        <v>0</v>
      </c>
      <c r="I42" s="106"/>
      <c r="J42" s="280">
        <f t="shared" ref="J42:J46" si="22">SUM(H42-H41)</f>
        <v>0</v>
      </c>
      <c r="K42" s="103"/>
      <c r="L42" s="282">
        <f>+SUM(H42/($F$7*$F$7)*10000)</f>
        <v>0</v>
      </c>
      <c r="M42" s="109"/>
      <c r="N42" s="281"/>
      <c r="O42" s="106"/>
      <c r="P42" s="281">
        <v>0</v>
      </c>
      <c r="Q42" s="106"/>
      <c r="R42" s="283">
        <f t="shared" ref="R42:R46" si="23">SUM(H42/100)*P42</f>
        <v>0</v>
      </c>
      <c r="S42" s="106"/>
      <c r="T42" s="280">
        <f t="shared" ref="T42:T46" si="24">SUM(R42-R41)</f>
        <v>0</v>
      </c>
      <c r="U42" s="226"/>
      <c r="V42" s="280">
        <f t="shared" ref="V42:V46" si="25">SUM(R42-$R$11)</f>
        <v>-27.020400000000002</v>
      </c>
      <c r="W42" s="226"/>
      <c r="X42" s="280"/>
      <c r="Y42" s="106"/>
      <c r="Z42" s="280"/>
      <c r="AA42" s="226"/>
      <c r="AB42" s="280"/>
      <c r="AC42" s="226"/>
      <c r="AD42" s="284"/>
      <c r="AF42" s="348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</row>
    <row r="43" spans="2:57" ht="15" customHeight="1">
      <c r="B43" s="278"/>
      <c r="C43" s="229"/>
      <c r="D43" s="279"/>
      <c r="E43" s="95"/>
      <c r="F43" s="280">
        <f t="shared" si="21"/>
        <v>-97.9</v>
      </c>
      <c r="G43" s="100"/>
      <c r="H43" s="281"/>
      <c r="I43" s="106"/>
      <c r="J43" s="280">
        <f t="shared" si="22"/>
        <v>0</v>
      </c>
      <c r="K43" s="103"/>
      <c r="L43" s="282">
        <f t="shared" si="5"/>
        <v>0</v>
      </c>
      <c r="M43" s="109"/>
      <c r="N43" s="281"/>
      <c r="O43" s="106"/>
      <c r="P43" s="281"/>
      <c r="Q43" s="106"/>
      <c r="R43" s="283">
        <f t="shared" si="23"/>
        <v>0</v>
      </c>
      <c r="S43" s="106"/>
      <c r="T43" s="280">
        <f t="shared" si="24"/>
        <v>0</v>
      </c>
      <c r="U43" s="226"/>
      <c r="V43" s="280">
        <f t="shared" si="25"/>
        <v>-27.020400000000002</v>
      </c>
      <c r="W43" s="226"/>
      <c r="X43" s="280"/>
      <c r="Y43" s="106"/>
      <c r="Z43" s="280"/>
      <c r="AA43" s="226"/>
      <c r="AB43" s="280"/>
      <c r="AC43" s="226"/>
      <c r="AD43" s="284"/>
      <c r="AF43" s="348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  <row r="44" spans="2:57" ht="15" customHeight="1">
      <c r="B44" s="278"/>
      <c r="C44" s="229"/>
      <c r="D44" s="279"/>
      <c r="E44" s="95"/>
      <c r="F44" s="280">
        <f t="shared" si="21"/>
        <v>-97.9</v>
      </c>
      <c r="G44" s="100"/>
      <c r="H44" s="281"/>
      <c r="I44" s="106"/>
      <c r="J44" s="280">
        <f t="shared" si="22"/>
        <v>0</v>
      </c>
      <c r="K44" s="103"/>
      <c r="L44" s="282">
        <f t="shared" si="5"/>
        <v>0</v>
      </c>
      <c r="M44" s="109"/>
      <c r="N44" s="281"/>
      <c r="O44" s="106"/>
      <c r="P44" s="281"/>
      <c r="Q44" s="106"/>
      <c r="R44" s="283">
        <f t="shared" si="23"/>
        <v>0</v>
      </c>
      <c r="S44" s="106"/>
      <c r="T44" s="280">
        <f t="shared" si="24"/>
        <v>0</v>
      </c>
      <c r="U44" s="226"/>
      <c r="V44" s="280">
        <f t="shared" si="25"/>
        <v>-27.020400000000002</v>
      </c>
      <c r="W44" s="226"/>
      <c r="X44" s="280"/>
      <c r="Y44" s="106"/>
      <c r="Z44" s="280"/>
      <c r="AA44" s="226"/>
      <c r="AB44" s="280"/>
      <c r="AC44" s="226"/>
      <c r="AD44" s="284"/>
      <c r="AF44" s="348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</row>
    <row r="45" spans="2:57" ht="15" customHeight="1">
      <c r="B45" s="278"/>
      <c r="C45" s="229"/>
      <c r="D45" s="279"/>
      <c r="E45" s="95"/>
      <c r="F45" s="280">
        <f t="shared" si="21"/>
        <v>-97.9</v>
      </c>
      <c r="G45" s="100"/>
      <c r="H45" s="281"/>
      <c r="I45" s="106"/>
      <c r="J45" s="280">
        <f t="shared" si="22"/>
        <v>0</v>
      </c>
      <c r="K45" s="103"/>
      <c r="L45" s="282">
        <f t="shared" si="5"/>
        <v>0</v>
      </c>
      <c r="M45" s="109"/>
      <c r="N45" s="281"/>
      <c r="O45" s="106"/>
      <c r="P45" s="281"/>
      <c r="Q45" s="106"/>
      <c r="R45" s="283">
        <f t="shared" si="23"/>
        <v>0</v>
      </c>
      <c r="S45" s="106"/>
      <c r="T45" s="280">
        <f t="shared" si="24"/>
        <v>0</v>
      </c>
      <c r="U45" s="226"/>
      <c r="V45" s="280">
        <f t="shared" si="25"/>
        <v>-27.020400000000002</v>
      </c>
      <c r="W45" s="226"/>
      <c r="X45" s="280"/>
      <c r="Y45" s="106"/>
      <c r="Z45" s="280"/>
      <c r="AA45" s="226"/>
      <c r="AB45" s="280"/>
      <c r="AC45" s="226"/>
      <c r="AD45" s="284"/>
      <c r="AF45" s="348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</row>
    <row r="46" spans="2:57" ht="15" customHeight="1">
      <c r="B46" s="278"/>
      <c r="C46" s="229"/>
      <c r="D46" s="279"/>
      <c r="E46" s="95"/>
      <c r="F46" s="280">
        <f t="shared" si="21"/>
        <v>-97.9</v>
      </c>
      <c r="G46" s="100"/>
      <c r="H46" s="281"/>
      <c r="I46" s="106"/>
      <c r="J46" s="280">
        <f t="shared" si="22"/>
        <v>0</v>
      </c>
      <c r="K46" s="103"/>
      <c r="L46" s="282">
        <f t="shared" si="5"/>
        <v>0</v>
      </c>
      <c r="M46" s="109"/>
      <c r="N46" s="281"/>
      <c r="O46" s="106"/>
      <c r="P46" s="281"/>
      <c r="Q46" s="106"/>
      <c r="R46" s="283">
        <f t="shared" si="23"/>
        <v>0</v>
      </c>
      <c r="S46" s="106"/>
      <c r="T46" s="280">
        <f t="shared" si="24"/>
        <v>0</v>
      </c>
      <c r="U46" s="226"/>
      <c r="V46" s="280">
        <f t="shared" si="25"/>
        <v>-27.020400000000002</v>
      </c>
      <c r="W46" s="226"/>
      <c r="X46" s="280"/>
      <c r="Y46" s="106"/>
      <c r="Z46" s="280"/>
      <c r="AA46" s="226"/>
      <c r="AB46" s="280"/>
      <c r="AC46" s="226"/>
      <c r="AD46" s="284"/>
      <c r="AF46" s="348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2:57" ht="15" customHeight="1">
      <c r="B47" s="169"/>
      <c r="C47" s="91"/>
      <c r="D47" s="172"/>
      <c r="E47" s="95"/>
      <c r="F47" s="173">
        <f t="shared" ref="F47:F76" si="26">SUM(H47-$H$11)</f>
        <v>-97.9</v>
      </c>
      <c r="G47" s="100"/>
      <c r="H47" s="174"/>
      <c r="I47" s="106"/>
      <c r="J47" s="173">
        <f t="shared" ref="J47:J76" si="27">SUM(H47-H46)</f>
        <v>0</v>
      </c>
      <c r="K47" s="103"/>
      <c r="L47" s="239">
        <f t="shared" si="5"/>
        <v>0</v>
      </c>
      <c r="M47" s="109"/>
      <c r="N47" s="174"/>
      <c r="O47" s="106"/>
      <c r="P47" s="174"/>
      <c r="Q47" s="106"/>
      <c r="R47" s="175">
        <f t="shared" ref="R47:R76" si="28">SUM(H47/100)*P47</f>
        <v>0</v>
      </c>
      <c r="S47" s="106"/>
      <c r="T47" s="173">
        <f t="shared" ref="T47:T76" si="29">SUM(R47-R46)</f>
        <v>0</v>
      </c>
      <c r="V47" s="173">
        <f t="shared" ref="V47:V76" si="30">SUM(R47-$R$11)</f>
        <v>-27.020400000000002</v>
      </c>
      <c r="X47" s="176"/>
      <c r="Y47" s="106"/>
      <c r="Z47" s="173">
        <f>SUM(X47-X41)</f>
        <v>0</v>
      </c>
      <c r="AB47" s="173">
        <f>SUM(X47-$X$11)</f>
        <v>0</v>
      </c>
      <c r="AD47" s="176"/>
      <c r="AF47" s="348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</row>
    <row r="48" spans="2:57" ht="15" customHeight="1">
      <c r="B48" s="278"/>
      <c r="C48" s="229"/>
      <c r="D48" s="279"/>
      <c r="E48" s="95"/>
      <c r="F48" s="280">
        <f t="shared" si="26"/>
        <v>-97.9</v>
      </c>
      <c r="G48" s="100"/>
      <c r="H48" s="281">
        <v>0</v>
      </c>
      <c r="I48" s="106"/>
      <c r="J48" s="280">
        <f t="shared" si="27"/>
        <v>0</v>
      </c>
      <c r="K48" s="103"/>
      <c r="L48" s="282">
        <f>+SUM(H48/($F$7*$F$7)*10000)</f>
        <v>0</v>
      </c>
      <c r="M48" s="109"/>
      <c r="N48" s="281"/>
      <c r="O48" s="106"/>
      <c r="P48" s="281">
        <v>0</v>
      </c>
      <c r="Q48" s="106"/>
      <c r="R48" s="283">
        <f t="shared" si="28"/>
        <v>0</v>
      </c>
      <c r="S48" s="106"/>
      <c r="T48" s="280">
        <f t="shared" si="29"/>
        <v>0</v>
      </c>
      <c r="U48" s="226"/>
      <c r="V48" s="280">
        <f t="shared" si="30"/>
        <v>-27.020400000000002</v>
      </c>
      <c r="W48" s="226"/>
      <c r="X48" s="280"/>
      <c r="Y48" s="106"/>
      <c r="Z48" s="280"/>
      <c r="AA48" s="226"/>
      <c r="AB48" s="280"/>
      <c r="AC48" s="226"/>
      <c r="AD48" s="284"/>
      <c r="AF48" s="348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</row>
    <row r="49" spans="2:57" ht="15" customHeight="1">
      <c r="B49" s="278"/>
      <c r="C49" s="229"/>
      <c r="D49" s="279"/>
      <c r="E49" s="95"/>
      <c r="F49" s="280">
        <f t="shared" si="26"/>
        <v>-97.9</v>
      </c>
      <c r="G49" s="100"/>
      <c r="H49" s="281"/>
      <c r="I49" s="106"/>
      <c r="J49" s="280">
        <f t="shared" si="27"/>
        <v>0</v>
      </c>
      <c r="K49" s="103"/>
      <c r="L49" s="282">
        <f t="shared" si="5"/>
        <v>0</v>
      </c>
      <c r="M49" s="109"/>
      <c r="N49" s="281"/>
      <c r="O49" s="106"/>
      <c r="P49" s="281"/>
      <c r="Q49" s="106"/>
      <c r="R49" s="283">
        <f t="shared" si="28"/>
        <v>0</v>
      </c>
      <c r="S49" s="106"/>
      <c r="T49" s="280">
        <f t="shared" si="29"/>
        <v>0</v>
      </c>
      <c r="U49" s="226"/>
      <c r="V49" s="280">
        <f t="shared" si="30"/>
        <v>-27.020400000000002</v>
      </c>
      <c r="W49" s="226"/>
      <c r="X49" s="280"/>
      <c r="Y49" s="106"/>
      <c r="Z49" s="280"/>
      <c r="AA49" s="226"/>
      <c r="AB49" s="280"/>
      <c r="AC49" s="226"/>
      <c r="AD49" s="284"/>
      <c r="AF49" s="348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</row>
    <row r="50" spans="2:57" ht="15" customHeight="1">
      <c r="B50" s="278"/>
      <c r="C50" s="229"/>
      <c r="D50" s="279"/>
      <c r="E50" s="95"/>
      <c r="F50" s="280">
        <f t="shared" si="26"/>
        <v>-97.9</v>
      </c>
      <c r="G50" s="100"/>
      <c r="H50" s="281"/>
      <c r="I50" s="106"/>
      <c r="J50" s="280">
        <f t="shared" si="27"/>
        <v>0</v>
      </c>
      <c r="K50" s="103"/>
      <c r="L50" s="282">
        <f t="shared" si="5"/>
        <v>0</v>
      </c>
      <c r="M50" s="109"/>
      <c r="N50" s="281"/>
      <c r="O50" s="106"/>
      <c r="P50" s="281"/>
      <c r="Q50" s="106"/>
      <c r="R50" s="283">
        <f t="shared" si="28"/>
        <v>0</v>
      </c>
      <c r="S50" s="106"/>
      <c r="T50" s="280">
        <f t="shared" si="29"/>
        <v>0</v>
      </c>
      <c r="U50" s="226"/>
      <c r="V50" s="280">
        <f t="shared" si="30"/>
        <v>-27.020400000000002</v>
      </c>
      <c r="W50" s="226"/>
      <c r="X50" s="280"/>
      <c r="Y50" s="106"/>
      <c r="Z50" s="280"/>
      <c r="AA50" s="226"/>
      <c r="AB50" s="280"/>
      <c r="AC50" s="226"/>
      <c r="AD50" s="284"/>
      <c r="AF50" s="348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</row>
    <row r="51" spans="2:57" ht="15" customHeight="1">
      <c r="B51" s="278"/>
      <c r="C51" s="229"/>
      <c r="D51" s="279"/>
      <c r="E51" s="95"/>
      <c r="F51" s="280">
        <f t="shared" si="26"/>
        <v>-97.9</v>
      </c>
      <c r="G51" s="100"/>
      <c r="H51" s="281"/>
      <c r="I51" s="106"/>
      <c r="J51" s="280">
        <f t="shared" si="27"/>
        <v>0</v>
      </c>
      <c r="K51" s="103"/>
      <c r="L51" s="282">
        <f t="shared" si="5"/>
        <v>0</v>
      </c>
      <c r="M51" s="109"/>
      <c r="N51" s="281"/>
      <c r="O51" s="106"/>
      <c r="P51" s="281"/>
      <c r="Q51" s="106"/>
      <c r="R51" s="283">
        <f t="shared" si="28"/>
        <v>0</v>
      </c>
      <c r="S51" s="106"/>
      <c r="T51" s="280">
        <f t="shared" si="29"/>
        <v>0</v>
      </c>
      <c r="U51" s="226"/>
      <c r="V51" s="280">
        <f t="shared" si="30"/>
        <v>-27.020400000000002</v>
      </c>
      <c r="W51" s="226"/>
      <c r="X51" s="280"/>
      <c r="Y51" s="106"/>
      <c r="Z51" s="280"/>
      <c r="AA51" s="226"/>
      <c r="AB51" s="280"/>
      <c r="AC51" s="226"/>
      <c r="AD51" s="284"/>
      <c r="AF51" s="348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2:57" ht="15" customHeight="1">
      <c r="B52" s="278"/>
      <c r="C52" s="229"/>
      <c r="D52" s="279"/>
      <c r="E52" s="95"/>
      <c r="F52" s="280">
        <f t="shared" si="26"/>
        <v>-97.9</v>
      </c>
      <c r="G52" s="100"/>
      <c r="H52" s="281"/>
      <c r="I52" s="106"/>
      <c r="J52" s="280">
        <f t="shared" si="27"/>
        <v>0</v>
      </c>
      <c r="K52" s="103"/>
      <c r="L52" s="282">
        <f t="shared" si="5"/>
        <v>0</v>
      </c>
      <c r="M52" s="109"/>
      <c r="N52" s="281"/>
      <c r="O52" s="106"/>
      <c r="P52" s="281"/>
      <c r="Q52" s="106"/>
      <c r="R52" s="283">
        <f t="shared" si="28"/>
        <v>0</v>
      </c>
      <c r="S52" s="106"/>
      <c r="T52" s="280">
        <f t="shared" si="29"/>
        <v>0</v>
      </c>
      <c r="U52" s="226"/>
      <c r="V52" s="280">
        <f t="shared" si="30"/>
        <v>-27.020400000000002</v>
      </c>
      <c r="W52" s="226"/>
      <c r="X52" s="280"/>
      <c r="Y52" s="106"/>
      <c r="Z52" s="280"/>
      <c r="AA52" s="226"/>
      <c r="AB52" s="280"/>
      <c r="AC52" s="226"/>
      <c r="AD52" s="284"/>
      <c r="AF52" s="348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2:57" ht="15" customHeight="1">
      <c r="B53" s="169"/>
      <c r="C53" s="91"/>
      <c r="D53" s="172"/>
      <c r="E53" s="95"/>
      <c r="F53" s="173">
        <f t="shared" si="26"/>
        <v>-97.9</v>
      </c>
      <c r="G53" s="100"/>
      <c r="H53" s="174"/>
      <c r="I53" s="106"/>
      <c r="J53" s="173">
        <f t="shared" si="27"/>
        <v>0</v>
      </c>
      <c r="K53" s="103"/>
      <c r="L53" s="239">
        <f t="shared" si="5"/>
        <v>0</v>
      </c>
      <c r="M53" s="109"/>
      <c r="N53" s="174"/>
      <c r="O53" s="106"/>
      <c r="P53" s="174"/>
      <c r="Q53" s="106"/>
      <c r="R53" s="175">
        <f t="shared" si="28"/>
        <v>0</v>
      </c>
      <c r="S53" s="106"/>
      <c r="T53" s="173">
        <f t="shared" si="29"/>
        <v>0</v>
      </c>
      <c r="V53" s="173">
        <f t="shared" si="30"/>
        <v>-27.020400000000002</v>
      </c>
      <c r="X53" s="176"/>
      <c r="Y53" s="106"/>
      <c r="Z53" s="173">
        <f>SUM(X53-X47)</f>
        <v>0</v>
      </c>
      <c r="AB53" s="173">
        <f>SUM(X53-$X$11)</f>
        <v>0</v>
      </c>
      <c r="AD53" s="176"/>
      <c r="AF53" s="348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2:57" ht="15" customHeight="1">
      <c r="B54" s="278"/>
      <c r="C54" s="229"/>
      <c r="D54" s="279"/>
      <c r="E54" s="95"/>
      <c r="F54" s="280">
        <f t="shared" si="26"/>
        <v>-97.9</v>
      </c>
      <c r="G54" s="100"/>
      <c r="H54" s="281">
        <v>0</v>
      </c>
      <c r="I54" s="106"/>
      <c r="J54" s="280">
        <f t="shared" si="27"/>
        <v>0</v>
      </c>
      <c r="K54" s="103"/>
      <c r="L54" s="282">
        <f>+SUM(H54/($F$7*$F$7)*10000)</f>
        <v>0</v>
      </c>
      <c r="M54" s="109"/>
      <c r="N54" s="281"/>
      <c r="O54" s="106"/>
      <c r="P54" s="281">
        <v>0</v>
      </c>
      <c r="Q54" s="106"/>
      <c r="R54" s="283">
        <f t="shared" si="28"/>
        <v>0</v>
      </c>
      <c r="S54" s="106"/>
      <c r="T54" s="280">
        <f t="shared" si="29"/>
        <v>0</v>
      </c>
      <c r="U54" s="226"/>
      <c r="V54" s="280">
        <f t="shared" si="30"/>
        <v>-27.020400000000002</v>
      </c>
      <c r="W54" s="226"/>
      <c r="X54" s="280"/>
      <c r="Y54" s="106"/>
      <c r="Z54" s="280"/>
      <c r="AA54" s="226"/>
      <c r="AB54" s="280"/>
      <c r="AC54" s="226"/>
      <c r="AD54" s="284"/>
      <c r="AF54" s="348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2:57" ht="15" customHeight="1">
      <c r="B55" s="278"/>
      <c r="C55" s="229"/>
      <c r="D55" s="279"/>
      <c r="E55" s="95"/>
      <c r="F55" s="280">
        <f t="shared" si="26"/>
        <v>-97.9</v>
      </c>
      <c r="G55" s="100"/>
      <c r="H55" s="281"/>
      <c r="I55" s="106"/>
      <c r="J55" s="280">
        <f t="shared" si="27"/>
        <v>0</v>
      </c>
      <c r="K55" s="103"/>
      <c r="L55" s="282">
        <f t="shared" si="5"/>
        <v>0</v>
      </c>
      <c r="M55" s="109"/>
      <c r="N55" s="281"/>
      <c r="O55" s="106"/>
      <c r="P55" s="281"/>
      <c r="Q55" s="106"/>
      <c r="R55" s="283">
        <f t="shared" si="28"/>
        <v>0</v>
      </c>
      <c r="S55" s="106"/>
      <c r="T55" s="280">
        <f t="shared" si="29"/>
        <v>0</v>
      </c>
      <c r="U55" s="226"/>
      <c r="V55" s="280">
        <f t="shared" si="30"/>
        <v>-27.020400000000002</v>
      </c>
      <c r="W55" s="226"/>
      <c r="X55" s="280"/>
      <c r="Y55" s="106"/>
      <c r="Z55" s="280"/>
      <c r="AA55" s="226"/>
      <c r="AB55" s="280"/>
      <c r="AC55" s="226"/>
      <c r="AD55" s="284"/>
      <c r="AF55" s="348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2:57" ht="15" customHeight="1">
      <c r="B56" s="278"/>
      <c r="C56" s="229"/>
      <c r="D56" s="279"/>
      <c r="E56" s="95"/>
      <c r="F56" s="280">
        <f t="shared" si="26"/>
        <v>-97.9</v>
      </c>
      <c r="G56" s="100"/>
      <c r="H56" s="281"/>
      <c r="I56" s="106"/>
      <c r="J56" s="280">
        <f t="shared" si="27"/>
        <v>0</v>
      </c>
      <c r="K56" s="103"/>
      <c r="L56" s="282">
        <f t="shared" si="5"/>
        <v>0</v>
      </c>
      <c r="M56" s="109"/>
      <c r="N56" s="281"/>
      <c r="O56" s="106"/>
      <c r="P56" s="281"/>
      <c r="Q56" s="106"/>
      <c r="R56" s="283">
        <f t="shared" si="28"/>
        <v>0</v>
      </c>
      <c r="S56" s="106"/>
      <c r="T56" s="280">
        <f t="shared" si="29"/>
        <v>0</v>
      </c>
      <c r="U56" s="226"/>
      <c r="V56" s="280">
        <f t="shared" si="30"/>
        <v>-27.020400000000002</v>
      </c>
      <c r="W56" s="226"/>
      <c r="X56" s="280"/>
      <c r="Y56" s="106"/>
      <c r="Z56" s="280"/>
      <c r="AA56" s="226"/>
      <c r="AB56" s="280"/>
      <c r="AC56" s="226"/>
      <c r="AD56" s="284"/>
      <c r="AF56" s="348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</row>
    <row r="57" spans="2:57" ht="15" customHeight="1">
      <c r="B57" s="278"/>
      <c r="C57" s="229"/>
      <c r="D57" s="279"/>
      <c r="E57" s="95"/>
      <c r="F57" s="280">
        <f t="shared" si="26"/>
        <v>-97.9</v>
      </c>
      <c r="G57" s="100"/>
      <c r="H57" s="281"/>
      <c r="I57" s="106"/>
      <c r="J57" s="280">
        <f t="shared" si="27"/>
        <v>0</v>
      </c>
      <c r="K57" s="103"/>
      <c r="L57" s="282">
        <f t="shared" si="5"/>
        <v>0</v>
      </c>
      <c r="M57" s="109"/>
      <c r="N57" s="281"/>
      <c r="O57" s="106"/>
      <c r="P57" s="281"/>
      <c r="Q57" s="106"/>
      <c r="R57" s="283">
        <f t="shared" si="28"/>
        <v>0</v>
      </c>
      <c r="S57" s="106"/>
      <c r="T57" s="280">
        <f t="shared" si="29"/>
        <v>0</v>
      </c>
      <c r="U57" s="226"/>
      <c r="V57" s="280">
        <f t="shared" si="30"/>
        <v>-27.020400000000002</v>
      </c>
      <c r="W57" s="226"/>
      <c r="X57" s="280"/>
      <c r="Y57" s="106"/>
      <c r="Z57" s="280"/>
      <c r="AA57" s="226"/>
      <c r="AB57" s="280"/>
      <c r="AC57" s="226"/>
      <c r="AD57" s="284"/>
      <c r="AF57" s="348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2:57" ht="15" customHeight="1">
      <c r="B58" s="278"/>
      <c r="C58" s="229"/>
      <c r="D58" s="279"/>
      <c r="E58" s="95"/>
      <c r="F58" s="280">
        <f t="shared" si="26"/>
        <v>-97.9</v>
      </c>
      <c r="G58" s="100"/>
      <c r="H58" s="281"/>
      <c r="I58" s="106"/>
      <c r="J58" s="280">
        <f t="shared" si="27"/>
        <v>0</v>
      </c>
      <c r="K58" s="103"/>
      <c r="L58" s="282">
        <f t="shared" si="5"/>
        <v>0</v>
      </c>
      <c r="M58" s="109"/>
      <c r="N58" s="281"/>
      <c r="O58" s="106"/>
      <c r="P58" s="281"/>
      <c r="Q58" s="106"/>
      <c r="R58" s="283">
        <f t="shared" si="28"/>
        <v>0</v>
      </c>
      <c r="S58" s="106"/>
      <c r="T58" s="280">
        <f t="shared" si="29"/>
        <v>0</v>
      </c>
      <c r="U58" s="226"/>
      <c r="V58" s="280">
        <f t="shared" si="30"/>
        <v>-27.020400000000002</v>
      </c>
      <c r="W58" s="226"/>
      <c r="X58" s="280"/>
      <c r="Y58" s="106"/>
      <c r="Z58" s="280"/>
      <c r="AA58" s="226"/>
      <c r="AB58" s="280"/>
      <c r="AC58" s="226"/>
      <c r="AD58" s="284"/>
      <c r="AF58" s="348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2:57" ht="15" customHeight="1">
      <c r="B59" s="169"/>
      <c r="C59" s="91"/>
      <c r="D59" s="172"/>
      <c r="E59" s="95"/>
      <c r="F59" s="173">
        <f t="shared" si="26"/>
        <v>-97.9</v>
      </c>
      <c r="G59" s="100"/>
      <c r="H59" s="174"/>
      <c r="I59" s="106"/>
      <c r="J59" s="173">
        <f t="shared" si="27"/>
        <v>0</v>
      </c>
      <c r="K59" s="103"/>
      <c r="L59" s="239">
        <f t="shared" si="5"/>
        <v>0</v>
      </c>
      <c r="M59" s="109"/>
      <c r="N59" s="174"/>
      <c r="O59" s="106"/>
      <c r="P59" s="174"/>
      <c r="Q59" s="106"/>
      <c r="R59" s="175">
        <f t="shared" si="28"/>
        <v>0</v>
      </c>
      <c r="S59" s="106"/>
      <c r="T59" s="173">
        <f t="shared" si="29"/>
        <v>0</v>
      </c>
      <c r="V59" s="173">
        <f t="shared" si="30"/>
        <v>-27.020400000000002</v>
      </c>
      <c r="X59" s="176"/>
      <c r="Y59" s="106"/>
      <c r="Z59" s="173">
        <f>SUM(X59-X53)</f>
        <v>0</v>
      </c>
      <c r="AB59" s="173">
        <f>SUM(X59-$X$11)</f>
        <v>0</v>
      </c>
      <c r="AD59" s="176"/>
      <c r="AF59" s="348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</row>
    <row r="60" spans="2:57" ht="15" customHeight="1">
      <c r="B60" s="278"/>
      <c r="C60" s="229"/>
      <c r="D60" s="279"/>
      <c r="E60" s="95"/>
      <c r="F60" s="280">
        <f t="shared" si="26"/>
        <v>-97.9</v>
      </c>
      <c r="G60" s="100"/>
      <c r="H60" s="281">
        <v>0</v>
      </c>
      <c r="I60" s="106"/>
      <c r="J60" s="280">
        <f t="shared" si="27"/>
        <v>0</v>
      </c>
      <c r="K60" s="103"/>
      <c r="L60" s="282">
        <f>+SUM(H60/($F$7*$F$7)*10000)</f>
        <v>0</v>
      </c>
      <c r="M60" s="109"/>
      <c r="N60" s="281"/>
      <c r="O60" s="106"/>
      <c r="P60" s="281">
        <v>0</v>
      </c>
      <c r="Q60" s="106"/>
      <c r="R60" s="283">
        <f t="shared" si="28"/>
        <v>0</v>
      </c>
      <c r="S60" s="106"/>
      <c r="T60" s="280">
        <f t="shared" si="29"/>
        <v>0</v>
      </c>
      <c r="U60" s="226"/>
      <c r="V60" s="280">
        <f t="shared" si="30"/>
        <v>-27.020400000000002</v>
      </c>
      <c r="W60" s="226"/>
      <c r="X60" s="280"/>
      <c r="Y60" s="106"/>
      <c r="Z60" s="280"/>
      <c r="AA60" s="226"/>
      <c r="AB60" s="280"/>
      <c r="AC60" s="226"/>
      <c r="AD60" s="284"/>
      <c r="AF60" s="348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</row>
    <row r="61" spans="2:57" ht="15" customHeight="1">
      <c r="B61" s="278"/>
      <c r="C61" s="229"/>
      <c r="D61" s="279"/>
      <c r="E61" s="95"/>
      <c r="F61" s="280">
        <f t="shared" si="26"/>
        <v>-97.9</v>
      </c>
      <c r="G61" s="100"/>
      <c r="H61" s="281"/>
      <c r="I61" s="106"/>
      <c r="J61" s="280">
        <f t="shared" si="27"/>
        <v>0</v>
      </c>
      <c r="K61" s="103"/>
      <c r="L61" s="282">
        <f t="shared" si="5"/>
        <v>0</v>
      </c>
      <c r="M61" s="109"/>
      <c r="N61" s="281"/>
      <c r="O61" s="106"/>
      <c r="P61" s="281"/>
      <c r="Q61" s="106"/>
      <c r="R61" s="283">
        <f t="shared" si="28"/>
        <v>0</v>
      </c>
      <c r="S61" s="106"/>
      <c r="T61" s="280">
        <f t="shared" si="29"/>
        <v>0</v>
      </c>
      <c r="U61" s="226"/>
      <c r="V61" s="280">
        <f t="shared" si="30"/>
        <v>-27.020400000000002</v>
      </c>
      <c r="W61" s="226"/>
      <c r="X61" s="280"/>
      <c r="Y61" s="106"/>
      <c r="Z61" s="280"/>
      <c r="AA61" s="226"/>
      <c r="AB61" s="280"/>
      <c r="AC61" s="226"/>
      <c r="AD61" s="284"/>
      <c r="AF61" s="348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2:57" ht="15" customHeight="1">
      <c r="B62" s="278"/>
      <c r="C62" s="229"/>
      <c r="D62" s="279"/>
      <c r="E62" s="95"/>
      <c r="F62" s="280">
        <f t="shared" si="26"/>
        <v>-97.9</v>
      </c>
      <c r="G62" s="100"/>
      <c r="H62" s="281"/>
      <c r="I62" s="106"/>
      <c r="J62" s="280">
        <f t="shared" si="27"/>
        <v>0</v>
      </c>
      <c r="K62" s="103"/>
      <c r="L62" s="282">
        <f t="shared" si="5"/>
        <v>0</v>
      </c>
      <c r="M62" s="109"/>
      <c r="N62" s="281"/>
      <c r="O62" s="106"/>
      <c r="P62" s="281"/>
      <c r="Q62" s="106"/>
      <c r="R62" s="283">
        <f t="shared" si="28"/>
        <v>0</v>
      </c>
      <c r="S62" s="106"/>
      <c r="T62" s="280">
        <f t="shared" si="29"/>
        <v>0</v>
      </c>
      <c r="U62" s="226"/>
      <c r="V62" s="280">
        <f t="shared" si="30"/>
        <v>-27.020400000000002</v>
      </c>
      <c r="W62" s="226"/>
      <c r="X62" s="280"/>
      <c r="Y62" s="106"/>
      <c r="Z62" s="280"/>
      <c r="AA62" s="226"/>
      <c r="AB62" s="280"/>
      <c r="AC62" s="226"/>
      <c r="AD62" s="284"/>
      <c r="AF62" s="348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2:57" ht="15" customHeight="1">
      <c r="B63" s="278"/>
      <c r="C63" s="229"/>
      <c r="D63" s="279"/>
      <c r="E63" s="95"/>
      <c r="F63" s="280">
        <f t="shared" si="26"/>
        <v>-97.9</v>
      </c>
      <c r="G63" s="100"/>
      <c r="H63" s="281"/>
      <c r="I63" s="106"/>
      <c r="J63" s="280">
        <f t="shared" si="27"/>
        <v>0</v>
      </c>
      <c r="K63" s="103"/>
      <c r="L63" s="282">
        <f t="shared" si="5"/>
        <v>0</v>
      </c>
      <c r="M63" s="109"/>
      <c r="N63" s="281"/>
      <c r="O63" s="106"/>
      <c r="P63" s="281"/>
      <c r="Q63" s="106"/>
      <c r="R63" s="283">
        <f t="shared" si="28"/>
        <v>0</v>
      </c>
      <c r="S63" s="106"/>
      <c r="T63" s="280">
        <f t="shared" si="29"/>
        <v>0</v>
      </c>
      <c r="U63" s="226"/>
      <c r="V63" s="280">
        <f t="shared" si="30"/>
        <v>-27.020400000000002</v>
      </c>
      <c r="W63" s="226"/>
      <c r="X63" s="280"/>
      <c r="Y63" s="106"/>
      <c r="Z63" s="280"/>
      <c r="AA63" s="226"/>
      <c r="AB63" s="280"/>
      <c r="AC63" s="226"/>
      <c r="AD63" s="284"/>
      <c r="AF63" s="348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2:57" ht="15" customHeight="1">
      <c r="B64" s="278"/>
      <c r="C64" s="229"/>
      <c r="D64" s="279"/>
      <c r="E64" s="95"/>
      <c r="F64" s="280">
        <f t="shared" si="26"/>
        <v>-97.9</v>
      </c>
      <c r="G64" s="100"/>
      <c r="H64" s="281"/>
      <c r="I64" s="106"/>
      <c r="J64" s="280">
        <f t="shared" si="27"/>
        <v>0</v>
      </c>
      <c r="K64" s="103"/>
      <c r="L64" s="282">
        <f t="shared" si="5"/>
        <v>0</v>
      </c>
      <c r="M64" s="109"/>
      <c r="N64" s="281"/>
      <c r="O64" s="106"/>
      <c r="P64" s="281"/>
      <c r="Q64" s="106"/>
      <c r="R64" s="283">
        <f t="shared" si="28"/>
        <v>0</v>
      </c>
      <c r="S64" s="106"/>
      <c r="T64" s="280">
        <f t="shared" si="29"/>
        <v>0</v>
      </c>
      <c r="U64" s="226"/>
      <c r="V64" s="280">
        <f t="shared" si="30"/>
        <v>-27.020400000000002</v>
      </c>
      <c r="W64" s="226"/>
      <c r="X64" s="280"/>
      <c r="Y64" s="106"/>
      <c r="Z64" s="280"/>
      <c r="AA64" s="226"/>
      <c r="AB64" s="280"/>
      <c r="AC64" s="226"/>
      <c r="AD64" s="284"/>
      <c r="AF64" s="348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2:57" ht="15" customHeight="1">
      <c r="B65" s="169"/>
      <c r="C65" s="91"/>
      <c r="D65" s="172"/>
      <c r="E65" s="95"/>
      <c r="F65" s="173">
        <f t="shared" si="26"/>
        <v>-97.9</v>
      </c>
      <c r="G65" s="100"/>
      <c r="H65" s="174"/>
      <c r="I65" s="106"/>
      <c r="J65" s="173">
        <f t="shared" si="27"/>
        <v>0</v>
      </c>
      <c r="K65" s="103"/>
      <c r="L65" s="239">
        <f t="shared" si="5"/>
        <v>0</v>
      </c>
      <c r="M65" s="109"/>
      <c r="N65" s="174"/>
      <c r="O65" s="106"/>
      <c r="P65" s="174"/>
      <c r="Q65" s="106"/>
      <c r="R65" s="175">
        <f t="shared" si="28"/>
        <v>0</v>
      </c>
      <c r="S65" s="106"/>
      <c r="T65" s="173">
        <f t="shared" si="29"/>
        <v>0</v>
      </c>
      <c r="V65" s="173">
        <f t="shared" si="30"/>
        <v>-27.020400000000002</v>
      </c>
      <c r="X65" s="176"/>
      <c r="Y65" s="106"/>
      <c r="Z65" s="173">
        <f>SUM(X65-X59)</f>
        <v>0</v>
      </c>
      <c r="AB65" s="173">
        <f>SUM(X65-$X$11)</f>
        <v>0</v>
      </c>
      <c r="AD65" s="176"/>
      <c r="AF65" s="348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2:57" ht="15" customHeight="1">
      <c r="B66" s="278"/>
      <c r="C66" s="229"/>
      <c r="D66" s="279"/>
      <c r="E66" s="95"/>
      <c r="F66" s="280">
        <f t="shared" si="26"/>
        <v>-97.9</v>
      </c>
      <c r="G66" s="100"/>
      <c r="H66" s="281">
        <v>0</v>
      </c>
      <c r="I66" s="106"/>
      <c r="J66" s="280">
        <f t="shared" si="27"/>
        <v>0</v>
      </c>
      <c r="K66" s="103"/>
      <c r="L66" s="282">
        <f>+SUM(H66/($F$7*$F$7)*10000)</f>
        <v>0</v>
      </c>
      <c r="M66" s="109"/>
      <c r="N66" s="281"/>
      <c r="O66" s="106"/>
      <c r="P66" s="281">
        <v>0</v>
      </c>
      <c r="Q66" s="106"/>
      <c r="R66" s="283">
        <f t="shared" si="28"/>
        <v>0</v>
      </c>
      <c r="S66" s="106"/>
      <c r="T66" s="280">
        <f t="shared" si="29"/>
        <v>0</v>
      </c>
      <c r="U66" s="226"/>
      <c r="V66" s="280">
        <f t="shared" si="30"/>
        <v>-27.020400000000002</v>
      </c>
      <c r="W66" s="226"/>
      <c r="X66" s="280"/>
      <c r="Y66" s="106"/>
      <c r="Z66" s="280"/>
      <c r="AA66" s="226"/>
      <c r="AB66" s="280"/>
      <c r="AC66" s="226"/>
      <c r="AD66" s="284"/>
      <c r="AF66" s="348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2:57" ht="15" customHeight="1">
      <c r="B67" s="278"/>
      <c r="C67" s="229"/>
      <c r="D67" s="279"/>
      <c r="E67" s="95"/>
      <c r="F67" s="280">
        <f t="shared" si="26"/>
        <v>-97.9</v>
      </c>
      <c r="G67" s="100"/>
      <c r="H67" s="281"/>
      <c r="I67" s="106"/>
      <c r="J67" s="280">
        <f t="shared" si="27"/>
        <v>0</v>
      </c>
      <c r="K67" s="103"/>
      <c r="L67" s="282">
        <f t="shared" si="5"/>
        <v>0</v>
      </c>
      <c r="M67" s="109"/>
      <c r="N67" s="281"/>
      <c r="O67" s="106"/>
      <c r="P67" s="281"/>
      <c r="Q67" s="106"/>
      <c r="R67" s="283">
        <f t="shared" si="28"/>
        <v>0</v>
      </c>
      <c r="S67" s="106"/>
      <c r="T67" s="280">
        <f t="shared" si="29"/>
        <v>0</v>
      </c>
      <c r="U67" s="226"/>
      <c r="V67" s="280">
        <f t="shared" si="30"/>
        <v>-27.020400000000002</v>
      </c>
      <c r="W67" s="226"/>
      <c r="X67" s="280"/>
      <c r="Y67" s="106"/>
      <c r="Z67" s="280"/>
      <c r="AA67" s="226"/>
      <c r="AB67" s="280"/>
      <c r="AC67" s="226"/>
      <c r="AD67" s="284"/>
      <c r="AF67" s="348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2:57" ht="15" customHeight="1">
      <c r="B68" s="278"/>
      <c r="C68" s="229"/>
      <c r="D68" s="279"/>
      <c r="E68" s="95"/>
      <c r="F68" s="280">
        <f t="shared" si="26"/>
        <v>-97.9</v>
      </c>
      <c r="G68" s="100"/>
      <c r="H68" s="281"/>
      <c r="I68" s="106"/>
      <c r="J68" s="280">
        <f t="shared" si="27"/>
        <v>0</v>
      </c>
      <c r="K68" s="103"/>
      <c r="L68" s="282">
        <f t="shared" si="5"/>
        <v>0</v>
      </c>
      <c r="M68" s="109"/>
      <c r="N68" s="281"/>
      <c r="O68" s="106"/>
      <c r="P68" s="281"/>
      <c r="Q68" s="106"/>
      <c r="R68" s="283">
        <f t="shared" si="28"/>
        <v>0</v>
      </c>
      <c r="S68" s="106"/>
      <c r="T68" s="280">
        <f t="shared" si="29"/>
        <v>0</v>
      </c>
      <c r="U68" s="226"/>
      <c r="V68" s="280">
        <f t="shared" si="30"/>
        <v>-27.020400000000002</v>
      </c>
      <c r="W68" s="226"/>
      <c r="X68" s="280"/>
      <c r="Y68" s="106"/>
      <c r="Z68" s="280"/>
      <c r="AA68" s="226"/>
      <c r="AB68" s="280"/>
      <c r="AC68" s="226"/>
      <c r="AD68" s="284"/>
      <c r="AF68" s="348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2:57" ht="15" customHeight="1">
      <c r="B69" s="278"/>
      <c r="C69" s="229"/>
      <c r="D69" s="279"/>
      <c r="E69" s="95"/>
      <c r="F69" s="280">
        <f t="shared" si="26"/>
        <v>-97.9</v>
      </c>
      <c r="G69" s="100"/>
      <c r="H69" s="281"/>
      <c r="I69" s="106"/>
      <c r="J69" s="280">
        <f t="shared" si="27"/>
        <v>0</v>
      </c>
      <c r="K69" s="103"/>
      <c r="L69" s="282">
        <f t="shared" si="5"/>
        <v>0</v>
      </c>
      <c r="M69" s="109"/>
      <c r="N69" s="281"/>
      <c r="O69" s="106"/>
      <c r="P69" s="281"/>
      <c r="Q69" s="106"/>
      <c r="R69" s="283">
        <f t="shared" si="28"/>
        <v>0</v>
      </c>
      <c r="S69" s="106"/>
      <c r="T69" s="280">
        <f t="shared" si="29"/>
        <v>0</v>
      </c>
      <c r="U69" s="226"/>
      <c r="V69" s="280">
        <f t="shared" si="30"/>
        <v>-27.020400000000002</v>
      </c>
      <c r="W69" s="226"/>
      <c r="X69" s="280"/>
      <c r="Y69" s="106"/>
      <c r="Z69" s="280"/>
      <c r="AA69" s="226"/>
      <c r="AB69" s="280"/>
      <c r="AC69" s="226"/>
      <c r="AD69" s="284"/>
      <c r="AE69" s="163">
        <f ca="1">AE70/365.25</f>
        <v>55.288158795345652</v>
      </c>
      <c r="AF69" s="348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2:57" ht="15" customHeight="1">
      <c r="B70" s="278"/>
      <c r="C70" s="229"/>
      <c r="D70" s="279"/>
      <c r="E70" s="95"/>
      <c r="F70" s="280">
        <f t="shared" si="26"/>
        <v>-97.9</v>
      </c>
      <c r="G70" s="100"/>
      <c r="H70" s="281"/>
      <c r="I70" s="106"/>
      <c r="J70" s="280">
        <f t="shared" si="27"/>
        <v>0</v>
      </c>
      <c r="K70" s="103"/>
      <c r="L70" s="282">
        <f t="shared" si="5"/>
        <v>0</v>
      </c>
      <c r="M70" s="109"/>
      <c r="N70" s="281"/>
      <c r="O70" s="106"/>
      <c r="P70" s="281"/>
      <c r="Q70" s="106"/>
      <c r="R70" s="283">
        <f t="shared" si="28"/>
        <v>0</v>
      </c>
      <c r="S70" s="106"/>
      <c r="T70" s="280">
        <f t="shared" si="29"/>
        <v>0</v>
      </c>
      <c r="U70" s="226"/>
      <c r="V70" s="280">
        <f t="shared" si="30"/>
        <v>-27.020400000000002</v>
      </c>
      <c r="W70" s="226"/>
      <c r="X70" s="280"/>
      <c r="Y70" s="106"/>
      <c r="Z70" s="280"/>
      <c r="AA70" s="226"/>
      <c r="AB70" s="280"/>
      <c r="AC70" s="226"/>
      <c r="AD70" s="284"/>
      <c r="AE70" s="164">
        <f ca="1">AE72-AE71</f>
        <v>20194</v>
      </c>
      <c r="AF70" s="348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2:57" ht="15" customHeight="1">
      <c r="B71" s="169"/>
      <c r="C71" s="91"/>
      <c r="D71" s="172"/>
      <c r="E71" s="95"/>
      <c r="F71" s="173">
        <f t="shared" si="26"/>
        <v>-97.9</v>
      </c>
      <c r="G71" s="100"/>
      <c r="H71" s="174"/>
      <c r="I71" s="106"/>
      <c r="J71" s="173">
        <f t="shared" si="27"/>
        <v>0</v>
      </c>
      <c r="K71" s="103"/>
      <c r="L71" s="239">
        <f t="shared" si="5"/>
        <v>0</v>
      </c>
      <c r="M71" s="109"/>
      <c r="N71" s="174"/>
      <c r="O71" s="106"/>
      <c r="P71" s="174"/>
      <c r="Q71" s="106"/>
      <c r="R71" s="175">
        <f t="shared" si="28"/>
        <v>0</v>
      </c>
      <c r="S71" s="106"/>
      <c r="T71" s="173">
        <f t="shared" si="29"/>
        <v>0</v>
      </c>
      <c r="V71" s="173">
        <f t="shared" si="30"/>
        <v>-27.020400000000002</v>
      </c>
      <c r="X71" s="176"/>
      <c r="Y71" s="106"/>
      <c r="Z71" s="173">
        <f>SUM(X71-X65)</f>
        <v>0</v>
      </c>
      <c r="AB71" s="173">
        <f>SUM(X71-$X$11)</f>
        <v>0</v>
      </c>
      <c r="AD71" s="176"/>
      <c r="AE71" s="124">
        <f>PERSOONSGEGEVENS!$D$20</f>
        <v>21916</v>
      </c>
      <c r="AF71" s="348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2:57" ht="15" customHeight="1">
      <c r="B72" s="278"/>
      <c r="C72" s="229"/>
      <c r="D72" s="279"/>
      <c r="E72" s="95"/>
      <c r="F72" s="280">
        <f t="shared" si="26"/>
        <v>-97.9</v>
      </c>
      <c r="G72" s="100"/>
      <c r="H72" s="281">
        <v>0</v>
      </c>
      <c r="I72" s="106"/>
      <c r="J72" s="280">
        <f t="shared" si="27"/>
        <v>0</v>
      </c>
      <c r="K72" s="103"/>
      <c r="L72" s="282">
        <f>+SUM(H72/($F$7*$F$7)*10000)</f>
        <v>0</v>
      </c>
      <c r="M72" s="109"/>
      <c r="N72" s="281"/>
      <c r="O72" s="106"/>
      <c r="P72" s="281">
        <v>0</v>
      </c>
      <c r="Q72" s="106"/>
      <c r="R72" s="283">
        <f t="shared" si="28"/>
        <v>0</v>
      </c>
      <c r="S72" s="106"/>
      <c r="T72" s="280">
        <f t="shared" si="29"/>
        <v>0</v>
      </c>
      <c r="U72" s="226"/>
      <c r="V72" s="280">
        <f t="shared" si="30"/>
        <v>-27.020400000000002</v>
      </c>
      <c r="W72" s="226"/>
      <c r="X72" s="280"/>
      <c r="Y72" s="106"/>
      <c r="Z72" s="280"/>
      <c r="AA72" s="226"/>
      <c r="AB72" s="280"/>
      <c r="AC72" s="226"/>
      <c r="AD72" s="284"/>
      <c r="AE72" s="164">
        <f ca="1">TODAY()</f>
        <v>42110</v>
      </c>
      <c r="AF72" s="348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2:57" ht="15" customHeight="1">
      <c r="B73" s="278"/>
      <c r="C73" s="229"/>
      <c r="D73" s="279"/>
      <c r="E73" s="95"/>
      <c r="F73" s="280">
        <f t="shared" si="26"/>
        <v>-97.9</v>
      </c>
      <c r="G73" s="100"/>
      <c r="H73" s="281"/>
      <c r="I73" s="106"/>
      <c r="J73" s="280">
        <f t="shared" si="27"/>
        <v>0</v>
      </c>
      <c r="K73" s="103"/>
      <c r="L73" s="282">
        <f t="shared" si="5"/>
        <v>0</v>
      </c>
      <c r="M73" s="109"/>
      <c r="N73" s="281"/>
      <c r="O73" s="106"/>
      <c r="P73" s="281"/>
      <c r="Q73" s="106"/>
      <c r="R73" s="283">
        <f t="shared" si="28"/>
        <v>0</v>
      </c>
      <c r="S73" s="106"/>
      <c r="T73" s="280">
        <f t="shared" si="29"/>
        <v>0</v>
      </c>
      <c r="U73" s="226"/>
      <c r="V73" s="280">
        <f t="shared" si="30"/>
        <v>-27.020400000000002</v>
      </c>
      <c r="W73" s="226"/>
      <c r="X73" s="280"/>
      <c r="Y73" s="106"/>
      <c r="Z73" s="280"/>
      <c r="AA73" s="226"/>
      <c r="AB73" s="280"/>
      <c r="AC73" s="226"/>
      <c r="AD73" s="284"/>
      <c r="AF73" s="348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2:57" ht="15" customHeight="1">
      <c r="B74" s="278"/>
      <c r="C74" s="229"/>
      <c r="D74" s="279"/>
      <c r="E74" s="95"/>
      <c r="F74" s="280">
        <f t="shared" si="26"/>
        <v>-97.9</v>
      </c>
      <c r="G74" s="100"/>
      <c r="H74" s="281"/>
      <c r="I74" s="106"/>
      <c r="J74" s="280">
        <f t="shared" si="27"/>
        <v>0</v>
      </c>
      <c r="K74" s="103"/>
      <c r="L74" s="282">
        <f t="shared" si="5"/>
        <v>0</v>
      </c>
      <c r="M74" s="109"/>
      <c r="N74" s="281"/>
      <c r="O74" s="106"/>
      <c r="P74" s="281"/>
      <c r="Q74" s="106"/>
      <c r="R74" s="283">
        <f t="shared" si="28"/>
        <v>0</v>
      </c>
      <c r="S74" s="106"/>
      <c r="T74" s="280">
        <f t="shared" si="29"/>
        <v>0</v>
      </c>
      <c r="U74" s="226"/>
      <c r="V74" s="280">
        <f t="shared" si="30"/>
        <v>-27.020400000000002</v>
      </c>
      <c r="W74" s="226"/>
      <c r="X74" s="280"/>
      <c r="Y74" s="106"/>
      <c r="Z74" s="280"/>
      <c r="AA74" s="226"/>
      <c r="AB74" s="280"/>
      <c r="AC74" s="226"/>
      <c r="AD74" s="284"/>
      <c r="AF74" s="348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2:57" ht="15" customHeight="1">
      <c r="B75" s="278"/>
      <c r="C75" s="229"/>
      <c r="D75" s="279"/>
      <c r="E75" s="95"/>
      <c r="F75" s="280">
        <f t="shared" si="26"/>
        <v>-97.9</v>
      </c>
      <c r="G75" s="100"/>
      <c r="H75" s="281"/>
      <c r="I75" s="106"/>
      <c r="J75" s="280">
        <f t="shared" si="27"/>
        <v>0</v>
      </c>
      <c r="K75" s="103"/>
      <c r="L75" s="282">
        <f t="shared" si="5"/>
        <v>0</v>
      </c>
      <c r="M75" s="109"/>
      <c r="N75" s="281"/>
      <c r="O75" s="106"/>
      <c r="P75" s="281"/>
      <c r="Q75" s="106"/>
      <c r="R75" s="283">
        <f t="shared" si="28"/>
        <v>0</v>
      </c>
      <c r="S75" s="106"/>
      <c r="T75" s="280">
        <f t="shared" si="29"/>
        <v>0</v>
      </c>
      <c r="U75" s="226"/>
      <c r="V75" s="280">
        <f t="shared" si="30"/>
        <v>-27.020400000000002</v>
      </c>
      <c r="W75" s="226"/>
      <c r="X75" s="280"/>
      <c r="Y75" s="106"/>
      <c r="Z75" s="280"/>
      <c r="AA75" s="226"/>
      <c r="AB75" s="280"/>
      <c r="AC75" s="226"/>
      <c r="AD75" s="284"/>
      <c r="AF75" s="348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2:57" ht="15" customHeight="1">
      <c r="B76" s="278"/>
      <c r="C76" s="229"/>
      <c r="D76" s="279"/>
      <c r="E76" s="95"/>
      <c r="F76" s="280">
        <f t="shared" si="26"/>
        <v>-97.9</v>
      </c>
      <c r="G76" s="100"/>
      <c r="H76" s="281"/>
      <c r="I76" s="106"/>
      <c r="J76" s="280">
        <f t="shared" si="27"/>
        <v>0</v>
      </c>
      <c r="K76" s="103"/>
      <c r="L76" s="282">
        <f t="shared" si="5"/>
        <v>0</v>
      </c>
      <c r="M76" s="109"/>
      <c r="N76" s="281"/>
      <c r="O76" s="106"/>
      <c r="P76" s="281"/>
      <c r="Q76" s="106"/>
      <c r="R76" s="283">
        <f t="shared" si="28"/>
        <v>0</v>
      </c>
      <c r="S76" s="106"/>
      <c r="T76" s="280">
        <f t="shared" si="29"/>
        <v>0</v>
      </c>
      <c r="U76" s="226"/>
      <c r="V76" s="280">
        <f t="shared" si="30"/>
        <v>-27.020400000000002</v>
      </c>
      <c r="W76" s="226"/>
      <c r="X76" s="280"/>
      <c r="Y76" s="106"/>
      <c r="Z76" s="280"/>
      <c r="AA76" s="226"/>
      <c r="AB76" s="280"/>
      <c r="AC76" s="226"/>
      <c r="AD76" s="284"/>
      <c r="AF76" s="348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2:57" ht="15" customHeight="1">
      <c r="B77" s="169"/>
      <c r="C77" s="91"/>
      <c r="D77" s="172"/>
      <c r="E77" s="95"/>
      <c r="F77" s="173">
        <f t="shared" ref="F77:F112" si="31">SUM(H77-$H$11)</f>
        <v>-97.9</v>
      </c>
      <c r="G77" s="100"/>
      <c r="H77" s="174"/>
      <c r="I77" s="106"/>
      <c r="J77" s="173">
        <f t="shared" ref="J77:J112" si="32">SUM(H77-H76)</f>
        <v>0</v>
      </c>
      <c r="K77" s="103"/>
      <c r="L77" s="239">
        <f t="shared" ref="L77" si="33">+SUM(H77/($F$7*$F$7)*10000)</f>
        <v>0</v>
      </c>
      <c r="M77" s="109"/>
      <c r="N77" s="174"/>
      <c r="O77" s="106"/>
      <c r="P77" s="174"/>
      <c r="Q77" s="106"/>
      <c r="R77" s="175">
        <f t="shared" ref="R77:R112" si="34">SUM(H77/100)*P77</f>
        <v>0</v>
      </c>
      <c r="S77" s="106"/>
      <c r="T77" s="173">
        <f t="shared" ref="T77:T112" si="35">SUM(R77-R76)</f>
        <v>0</v>
      </c>
      <c r="V77" s="173">
        <f t="shared" ref="V77:V112" si="36">SUM(R77-$R$11)</f>
        <v>-27.020400000000002</v>
      </c>
      <c r="X77" s="176"/>
      <c r="Y77" s="106"/>
      <c r="Z77" s="173">
        <f>SUM(X77-X71)</f>
        <v>0</v>
      </c>
      <c r="AB77" s="173">
        <f>SUM(X77-$X$11)</f>
        <v>0</v>
      </c>
      <c r="AD77" s="176"/>
      <c r="AF77" s="348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2:57" ht="15" customHeight="1">
      <c r="B78" s="278"/>
      <c r="C78" s="229"/>
      <c r="D78" s="279"/>
      <c r="E78" s="95"/>
      <c r="F78" s="280">
        <f t="shared" si="31"/>
        <v>-97.9</v>
      </c>
      <c r="G78" s="100"/>
      <c r="H78" s="281">
        <v>0</v>
      </c>
      <c r="I78" s="106"/>
      <c r="J78" s="280">
        <f t="shared" si="32"/>
        <v>0</v>
      </c>
      <c r="K78" s="103"/>
      <c r="L78" s="282">
        <f>+SUM(H78/($F$7*$F$7)*10000)</f>
        <v>0</v>
      </c>
      <c r="M78" s="109"/>
      <c r="N78" s="281"/>
      <c r="O78" s="106"/>
      <c r="P78" s="281">
        <v>0</v>
      </c>
      <c r="Q78" s="106"/>
      <c r="R78" s="283">
        <f t="shared" si="34"/>
        <v>0</v>
      </c>
      <c r="S78" s="106"/>
      <c r="T78" s="280">
        <f t="shared" si="35"/>
        <v>0</v>
      </c>
      <c r="U78" s="226"/>
      <c r="V78" s="280">
        <f t="shared" si="36"/>
        <v>-27.020400000000002</v>
      </c>
      <c r="W78" s="226"/>
      <c r="X78" s="280"/>
      <c r="Y78" s="106"/>
      <c r="Z78" s="280"/>
      <c r="AA78" s="226"/>
      <c r="AB78" s="280"/>
      <c r="AC78" s="226"/>
      <c r="AD78" s="284"/>
      <c r="AF78" s="348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2:57" ht="15" customHeight="1">
      <c r="B79" s="278"/>
      <c r="C79" s="229"/>
      <c r="D79" s="279"/>
      <c r="E79" s="95"/>
      <c r="F79" s="280">
        <f t="shared" si="31"/>
        <v>-97.9</v>
      </c>
      <c r="G79" s="100"/>
      <c r="H79" s="281"/>
      <c r="I79" s="106"/>
      <c r="J79" s="280">
        <f t="shared" si="32"/>
        <v>0</v>
      </c>
      <c r="K79" s="103"/>
      <c r="L79" s="282">
        <f t="shared" ref="L79:L83" si="37">+SUM(H79/($F$7*$F$7)*10000)</f>
        <v>0</v>
      </c>
      <c r="M79" s="109"/>
      <c r="N79" s="281"/>
      <c r="O79" s="106"/>
      <c r="P79" s="281"/>
      <c r="Q79" s="106"/>
      <c r="R79" s="283">
        <f t="shared" si="34"/>
        <v>0</v>
      </c>
      <c r="S79" s="106"/>
      <c r="T79" s="280">
        <f t="shared" si="35"/>
        <v>0</v>
      </c>
      <c r="U79" s="226"/>
      <c r="V79" s="280">
        <f t="shared" si="36"/>
        <v>-27.020400000000002</v>
      </c>
      <c r="W79" s="226"/>
      <c r="X79" s="280"/>
      <c r="Y79" s="106"/>
      <c r="Z79" s="280"/>
      <c r="AA79" s="226"/>
      <c r="AB79" s="280"/>
      <c r="AC79" s="226"/>
      <c r="AD79" s="284"/>
      <c r="AF79" s="348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2:57" ht="15" customHeight="1">
      <c r="B80" s="278"/>
      <c r="C80" s="229"/>
      <c r="D80" s="279"/>
      <c r="E80" s="95"/>
      <c r="F80" s="280">
        <f t="shared" si="31"/>
        <v>-97.9</v>
      </c>
      <c r="G80" s="100"/>
      <c r="H80" s="281"/>
      <c r="I80" s="106"/>
      <c r="J80" s="280">
        <f t="shared" si="32"/>
        <v>0</v>
      </c>
      <c r="K80" s="103"/>
      <c r="L80" s="282">
        <f t="shared" si="37"/>
        <v>0</v>
      </c>
      <c r="M80" s="109"/>
      <c r="N80" s="281"/>
      <c r="O80" s="106"/>
      <c r="P80" s="281"/>
      <c r="Q80" s="106"/>
      <c r="R80" s="283">
        <f t="shared" si="34"/>
        <v>0</v>
      </c>
      <c r="S80" s="106"/>
      <c r="T80" s="280">
        <f t="shared" si="35"/>
        <v>0</v>
      </c>
      <c r="U80" s="226"/>
      <c r="V80" s="280">
        <f t="shared" si="36"/>
        <v>-27.020400000000002</v>
      </c>
      <c r="W80" s="226"/>
      <c r="X80" s="280"/>
      <c r="Y80" s="106"/>
      <c r="Z80" s="280"/>
      <c r="AA80" s="226"/>
      <c r="AB80" s="280"/>
      <c r="AC80" s="226"/>
      <c r="AD80" s="284"/>
      <c r="AF80" s="348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1" spans="2:57" ht="15" customHeight="1">
      <c r="B81" s="278"/>
      <c r="C81" s="229"/>
      <c r="D81" s="279"/>
      <c r="E81" s="95"/>
      <c r="F81" s="280">
        <f t="shared" si="31"/>
        <v>-97.9</v>
      </c>
      <c r="G81" s="100"/>
      <c r="H81" s="281"/>
      <c r="I81" s="106"/>
      <c r="J81" s="280">
        <f t="shared" si="32"/>
        <v>0</v>
      </c>
      <c r="K81" s="103"/>
      <c r="L81" s="282">
        <f t="shared" si="37"/>
        <v>0</v>
      </c>
      <c r="M81" s="109"/>
      <c r="N81" s="281"/>
      <c r="O81" s="106"/>
      <c r="P81" s="281"/>
      <c r="Q81" s="106"/>
      <c r="R81" s="283">
        <f t="shared" si="34"/>
        <v>0</v>
      </c>
      <c r="S81" s="106"/>
      <c r="T81" s="280">
        <f t="shared" si="35"/>
        <v>0</v>
      </c>
      <c r="U81" s="226"/>
      <c r="V81" s="280">
        <f t="shared" si="36"/>
        <v>-27.020400000000002</v>
      </c>
      <c r="W81" s="226"/>
      <c r="X81" s="280"/>
      <c r="Y81" s="106"/>
      <c r="Z81" s="280"/>
      <c r="AA81" s="226"/>
      <c r="AB81" s="280"/>
      <c r="AC81" s="226"/>
      <c r="AD81" s="284"/>
      <c r="AF81" s="348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</row>
    <row r="82" spans="2:57" ht="15" customHeight="1">
      <c r="B82" s="278"/>
      <c r="C82" s="229"/>
      <c r="D82" s="279"/>
      <c r="E82" s="95"/>
      <c r="F82" s="280">
        <f t="shared" si="31"/>
        <v>-97.9</v>
      </c>
      <c r="G82" s="100"/>
      <c r="H82" s="281"/>
      <c r="I82" s="106"/>
      <c r="J82" s="280">
        <f t="shared" si="32"/>
        <v>0</v>
      </c>
      <c r="K82" s="103"/>
      <c r="L82" s="282">
        <f t="shared" si="37"/>
        <v>0</v>
      </c>
      <c r="M82" s="109"/>
      <c r="N82" s="281"/>
      <c r="O82" s="106"/>
      <c r="P82" s="281"/>
      <c r="Q82" s="106"/>
      <c r="R82" s="283">
        <f t="shared" si="34"/>
        <v>0</v>
      </c>
      <c r="S82" s="106"/>
      <c r="T82" s="280">
        <f t="shared" si="35"/>
        <v>0</v>
      </c>
      <c r="U82" s="226"/>
      <c r="V82" s="280">
        <f t="shared" si="36"/>
        <v>-27.020400000000002</v>
      </c>
      <c r="W82" s="226"/>
      <c r="X82" s="280"/>
      <c r="Y82" s="106"/>
      <c r="Z82" s="280"/>
      <c r="AA82" s="226"/>
      <c r="AB82" s="280"/>
      <c r="AC82" s="226"/>
      <c r="AD82" s="284"/>
      <c r="AF82" s="348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2:57" ht="15" customHeight="1">
      <c r="B83" s="169"/>
      <c r="C83" s="91"/>
      <c r="D83" s="172"/>
      <c r="E83" s="95"/>
      <c r="F83" s="173">
        <f t="shared" si="31"/>
        <v>-97.9</v>
      </c>
      <c r="G83" s="100"/>
      <c r="H83" s="174"/>
      <c r="I83" s="106"/>
      <c r="J83" s="173">
        <f t="shared" si="32"/>
        <v>0</v>
      </c>
      <c r="K83" s="103"/>
      <c r="L83" s="239">
        <f t="shared" si="37"/>
        <v>0</v>
      </c>
      <c r="M83" s="109"/>
      <c r="N83" s="174"/>
      <c r="O83" s="106"/>
      <c r="P83" s="174"/>
      <c r="Q83" s="106"/>
      <c r="R83" s="175">
        <f t="shared" si="34"/>
        <v>0</v>
      </c>
      <c r="S83" s="106"/>
      <c r="T83" s="173">
        <f t="shared" si="35"/>
        <v>0</v>
      </c>
      <c r="V83" s="173">
        <f t="shared" si="36"/>
        <v>-27.020400000000002</v>
      </c>
      <c r="X83" s="176"/>
      <c r="Y83" s="106"/>
      <c r="Z83" s="173">
        <f>SUM(X83-X77)</f>
        <v>0</v>
      </c>
      <c r="AB83" s="173">
        <f>SUM(X83-$X$11)</f>
        <v>0</v>
      </c>
      <c r="AD83" s="176"/>
      <c r="AF83" s="348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2:57" ht="15" customHeight="1">
      <c r="B84" s="278"/>
      <c r="C84" s="229"/>
      <c r="D84" s="279"/>
      <c r="E84" s="95"/>
      <c r="F84" s="280">
        <f t="shared" si="31"/>
        <v>-97.9</v>
      </c>
      <c r="G84" s="100"/>
      <c r="H84" s="281">
        <v>0</v>
      </c>
      <c r="I84" s="106"/>
      <c r="J84" s="280">
        <f t="shared" si="32"/>
        <v>0</v>
      </c>
      <c r="K84" s="103"/>
      <c r="L84" s="282">
        <f>+SUM(H84/($F$7*$F$7)*10000)</f>
        <v>0</v>
      </c>
      <c r="M84" s="109"/>
      <c r="N84" s="281"/>
      <c r="O84" s="106"/>
      <c r="P84" s="281">
        <v>0</v>
      </c>
      <c r="Q84" s="106"/>
      <c r="R84" s="283">
        <f t="shared" si="34"/>
        <v>0</v>
      </c>
      <c r="S84" s="106"/>
      <c r="T84" s="280">
        <f t="shared" si="35"/>
        <v>0</v>
      </c>
      <c r="U84" s="226"/>
      <c r="V84" s="280">
        <f t="shared" si="36"/>
        <v>-27.020400000000002</v>
      </c>
      <c r="W84" s="226"/>
      <c r="X84" s="280"/>
      <c r="Y84" s="106"/>
      <c r="Z84" s="280"/>
      <c r="AA84" s="226"/>
      <c r="AB84" s="280"/>
      <c r="AC84" s="226"/>
      <c r="AD84" s="284"/>
      <c r="AF84" s="348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2:57" ht="15" customHeight="1">
      <c r="B85" s="278"/>
      <c r="C85" s="229"/>
      <c r="D85" s="279"/>
      <c r="E85" s="95"/>
      <c r="F85" s="280">
        <f t="shared" si="31"/>
        <v>-97.9</v>
      </c>
      <c r="G85" s="100"/>
      <c r="H85" s="281"/>
      <c r="I85" s="106"/>
      <c r="J85" s="280">
        <f t="shared" si="32"/>
        <v>0</v>
      </c>
      <c r="K85" s="103"/>
      <c r="L85" s="282">
        <f t="shared" ref="L85:L89" si="38">+SUM(H85/($F$7*$F$7)*10000)</f>
        <v>0</v>
      </c>
      <c r="M85" s="109"/>
      <c r="N85" s="281"/>
      <c r="O85" s="106"/>
      <c r="P85" s="281"/>
      <c r="Q85" s="106"/>
      <c r="R85" s="283">
        <f t="shared" si="34"/>
        <v>0</v>
      </c>
      <c r="S85" s="106"/>
      <c r="T85" s="280">
        <f t="shared" si="35"/>
        <v>0</v>
      </c>
      <c r="U85" s="226"/>
      <c r="V85" s="280">
        <f t="shared" si="36"/>
        <v>-27.020400000000002</v>
      </c>
      <c r="W85" s="226"/>
      <c r="X85" s="280"/>
      <c r="Y85" s="106"/>
      <c r="Z85" s="280"/>
      <c r="AA85" s="226"/>
      <c r="AB85" s="280"/>
      <c r="AC85" s="226"/>
      <c r="AD85" s="284"/>
      <c r="AF85" s="348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2:57" ht="15" customHeight="1">
      <c r="B86" s="278"/>
      <c r="C86" s="229"/>
      <c r="D86" s="279"/>
      <c r="E86" s="95"/>
      <c r="F86" s="280">
        <f t="shared" si="31"/>
        <v>-97.9</v>
      </c>
      <c r="G86" s="100"/>
      <c r="H86" s="281"/>
      <c r="I86" s="106"/>
      <c r="J86" s="280">
        <f t="shared" si="32"/>
        <v>0</v>
      </c>
      <c r="K86" s="103"/>
      <c r="L86" s="282">
        <f t="shared" si="38"/>
        <v>0</v>
      </c>
      <c r="M86" s="109"/>
      <c r="N86" s="281"/>
      <c r="O86" s="106"/>
      <c r="P86" s="281"/>
      <c r="Q86" s="106"/>
      <c r="R86" s="283">
        <f t="shared" si="34"/>
        <v>0</v>
      </c>
      <c r="S86" s="106"/>
      <c r="T86" s="280">
        <f t="shared" si="35"/>
        <v>0</v>
      </c>
      <c r="U86" s="226"/>
      <c r="V86" s="280">
        <f t="shared" si="36"/>
        <v>-27.020400000000002</v>
      </c>
      <c r="W86" s="226"/>
      <c r="X86" s="280"/>
      <c r="Y86" s="106"/>
      <c r="Z86" s="280"/>
      <c r="AA86" s="226"/>
      <c r="AB86" s="280"/>
      <c r="AC86" s="226"/>
      <c r="AD86" s="284"/>
      <c r="AF86" s="348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2:57" ht="15" customHeight="1">
      <c r="B87" s="278"/>
      <c r="C87" s="229"/>
      <c r="D87" s="279"/>
      <c r="E87" s="95"/>
      <c r="F87" s="280">
        <f t="shared" si="31"/>
        <v>-97.9</v>
      </c>
      <c r="G87" s="100"/>
      <c r="H87" s="281"/>
      <c r="I87" s="106"/>
      <c r="J87" s="280">
        <f t="shared" si="32"/>
        <v>0</v>
      </c>
      <c r="K87" s="103"/>
      <c r="L87" s="282">
        <f t="shared" si="38"/>
        <v>0</v>
      </c>
      <c r="M87" s="109"/>
      <c r="N87" s="281"/>
      <c r="O87" s="106"/>
      <c r="P87" s="281"/>
      <c r="Q87" s="106"/>
      <c r="R87" s="283">
        <f t="shared" si="34"/>
        <v>0</v>
      </c>
      <c r="S87" s="106"/>
      <c r="T87" s="280">
        <f t="shared" si="35"/>
        <v>0</v>
      </c>
      <c r="U87" s="226"/>
      <c r="V87" s="280">
        <f t="shared" si="36"/>
        <v>-27.020400000000002</v>
      </c>
      <c r="W87" s="226"/>
      <c r="X87" s="280"/>
      <c r="Y87" s="106"/>
      <c r="Z87" s="280"/>
      <c r="AA87" s="226"/>
      <c r="AB87" s="280"/>
      <c r="AC87" s="226"/>
      <c r="AD87" s="284"/>
      <c r="AF87" s="348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</row>
    <row r="88" spans="2:57" ht="15" customHeight="1">
      <c r="B88" s="278"/>
      <c r="C88" s="229"/>
      <c r="D88" s="279"/>
      <c r="E88" s="95"/>
      <c r="F88" s="280">
        <f t="shared" si="31"/>
        <v>-97.9</v>
      </c>
      <c r="G88" s="100"/>
      <c r="H88" s="281"/>
      <c r="I88" s="106"/>
      <c r="J88" s="280">
        <f t="shared" si="32"/>
        <v>0</v>
      </c>
      <c r="K88" s="103"/>
      <c r="L88" s="282">
        <f t="shared" si="38"/>
        <v>0</v>
      </c>
      <c r="M88" s="109"/>
      <c r="N88" s="281"/>
      <c r="O88" s="106"/>
      <c r="P88" s="281"/>
      <c r="Q88" s="106"/>
      <c r="R88" s="283">
        <f t="shared" si="34"/>
        <v>0</v>
      </c>
      <c r="S88" s="106"/>
      <c r="T88" s="280">
        <f t="shared" si="35"/>
        <v>0</v>
      </c>
      <c r="U88" s="226"/>
      <c r="V88" s="280">
        <f t="shared" si="36"/>
        <v>-27.020400000000002</v>
      </c>
      <c r="W88" s="226"/>
      <c r="X88" s="280"/>
      <c r="Y88" s="106"/>
      <c r="Z88" s="280"/>
      <c r="AA88" s="226"/>
      <c r="AB88" s="280"/>
      <c r="AC88" s="226"/>
      <c r="AD88" s="284"/>
      <c r="AF88" s="348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</row>
    <row r="89" spans="2:57" ht="15" customHeight="1">
      <c r="B89" s="169"/>
      <c r="C89" s="91"/>
      <c r="D89" s="172"/>
      <c r="E89" s="95"/>
      <c r="F89" s="173">
        <f t="shared" si="31"/>
        <v>-97.9</v>
      </c>
      <c r="G89" s="100"/>
      <c r="H89" s="174"/>
      <c r="I89" s="106"/>
      <c r="J89" s="173">
        <f t="shared" si="32"/>
        <v>0</v>
      </c>
      <c r="K89" s="103"/>
      <c r="L89" s="239">
        <f t="shared" si="38"/>
        <v>0</v>
      </c>
      <c r="M89" s="109"/>
      <c r="N89" s="174"/>
      <c r="O89" s="106"/>
      <c r="P89" s="174"/>
      <c r="Q89" s="106"/>
      <c r="R89" s="175">
        <f t="shared" si="34"/>
        <v>0</v>
      </c>
      <c r="S89" s="106"/>
      <c r="T89" s="173">
        <f t="shared" si="35"/>
        <v>0</v>
      </c>
      <c r="V89" s="173">
        <f t="shared" si="36"/>
        <v>-27.020400000000002</v>
      </c>
      <c r="X89" s="176"/>
      <c r="Y89" s="106"/>
      <c r="Z89" s="173">
        <f>SUM(X89-X83)</f>
        <v>0</v>
      </c>
      <c r="AB89" s="173">
        <f>SUM(X89-$X$11)</f>
        <v>0</v>
      </c>
      <c r="AD89" s="176"/>
      <c r="AF89" s="348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</row>
    <row r="90" spans="2:57" ht="15" customHeight="1">
      <c r="B90" s="278"/>
      <c r="C90" s="229"/>
      <c r="D90" s="279"/>
      <c r="E90" s="95"/>
      <c r="F90" s="280">
        <f t="shared" si="31"/>
        <v>-97.9</v>
      </c>
      <c r="G90" s="100"/>
      <c r="H90" s="281">
        <v>0</v>
      </c>
      <c r="I90" s="106"/>
      <c r="J90" s="280">
        <f t="shared" si="32"/>
        <v>0</v>
      </c>
      <c r="K90" s="103"/>
      <c r="L90" s="282">
        <f>+SUM(H90/($F$7*$F$7)*10000)</f>
        <v>0</v>
      </c>
      <c r="M90" s="109"/>
      <c r="N90" s="281"/>
      <c r="O90" s="106"/>
      <c r="P90" s="281">
        <v>0</v>
      </c>
      <c r="Q90" s="106"/>
      <c r="R90" s="283">
        <f t="shared" si="34"/>
        <v>0</v>
      </c>
      <c r="S90" s="106"/>
      <c r="T90" s="280">
        <f t="shared" si="35"/>
        <v>0</v>
      </c>
      <c r="U90" s="226"/>
      <c r="V90" s="280">
        <f t="shared" si="36"/>
        <v>-27.020400000000002</v>
      </c>
      <c r="W90" s="226"/>
      <c r="X90" s="280"/>
      <c r="Y90" s="106"/>
      <c r="Z90" s="280"/>
      <c r="AA90" s="226"/>
      <c r="AB90" s="280"/>
      <c r="AC90" s="226"/>
      <c r="AD90" s="284"/>
      <c r="AF90" s="348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</row>
    <row r="91" spans="2:57" ht="15" customHeight="1">
      <c r="B91" s="278"/>
      <c r="C91" s="229"/>
      <c r="D91" s="279"/>
      <c r="E91" s="95"/>
      <c r="F91" s="280">
        <f t="shared" si="31"/>
        <v>-97.9</v>
      </c>
      <c r="G91" s="100"/>
      <c r="H91" s="281"/>
      <c r="I91" s="106"/>
      <c r="J91" s="280">
        <f t="shared" si="32"/>
        <v>0</v>
      </c>
      <c r="K91" s="103"/>
      <c r="L91" s="282">
        <f t="shared" ref="L91:L95" si="39">+SUM(H91/($F$7*$F$7)*10000)</f>
        <v>0</v>
      </c>
      <c r="M91" s="109"/>
      <c r="N91" s="281"/>
      <c r="O91" s="106"/>
      <c r="P91" s="281"/>
      <c r="Q91" s="106"/>
      <c r="R91" s="283">
        <f t="shared" si="34"/>
        <v>0</v>
      </c>
      <c r="S91" s="106"/>
      <c r="T91" s="280">
        <f t="shared" si="35"/>
        <v>0</v>
      </c>
      <c r="U91" s="226"/>
      <c r="V91" s="280">
        <f t="shared" si="36"/>
        <v>-27.020400000000002</v>
      </c>
      <c r="W91" s="226"/>
      <c r="X91" s="280"/>
      <c r="Y91" s="106"/>
      <c r="Z91" s="280"/>
      <c r="AA91" s="226"/>
      <c r="AB91" s="280"/>
      <c r="AC91" s="226"/>
      <c r="AD91" s="284"/>
      <c r="AF91" s="348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</row>
    <row r="92" spans="2:57" ht="15" customHeight="1">
      <c r="B92" s="278"/>
      <c r="C92" s="229"/>
      <c r="D92" s="279"/>
      <c r="E92" s="95"/>
      <c r="F92" s="280">
        <f t="shared" si="31"/>
        <v>-97.9</v>
      </c>
      <c r="G92" s="100"/>
      <c r="H92" s="281"/>
      <c r="I92" s="106"/>
      <c r="J92" s="280">
        <f t="shared" si="32"/>
        <v>0</v>
      </c>
      <c r="K92" s="103"/>
      <c r="L92" s="282">
        <f t="shared" si="39"/>
        <v>0</v>
      </c>
      <c r="M92" s="109"/>
      <c r="N92" s="281"/>
      <c r="O92" s="106"/>
      <c r="P92" s="281"/>
      <c r="Q92" s="106"/>
      <c r="R92" s="283">
        <f t="shared" si="34"/>
        <v>0</v>
      </c>
      <c r="S92" s="106"/>
      <c r="T92" s="280">
        <f t="shared" si="35"/>
        <v>0</v>
      </c>
      <c r="U92" s="226"/>
      <c r="V92" s="280">
        <f t="shared" si="36"/>
        <v>-27.020400000000002</v>
      </c>
      <c r="W92" s="226"/>
      <c r="X92" s="280"/>
      <c r="Y92" s="106"/>
      <c r="Z92" s="280"/>
      <c r="AA92" s="226"/>
      <c r="AB92" s="280"/>
      <c r="AC92" s="226"/>
      <c r="AD92" s="284"/>
      <c r="AF92" s="348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</row>
    <row r="93" spans="2:57" ht="15" customHeight="1">
      <c r="B93" s="278"/>
      <c r="C93" s="229"/>
      <c r="D93" s="279"/>
      <c r="E93" s="95"/>
      <c r="F93" s="280">
        <f t="shared" si="31"/>
        <v>-97.9</v>
      </c>
      <c r="G93" s="100"/>
      <c r="H93" s="281"/>
      <c r="I93" s="106"/>
      <c r="J93" s="280">
        <f t="shared" si="32"/>
        <v>0</v>
      </c>
      <c r="K93" s="103"/>
      <c r="L93" s="282">
        <f t="shared" si="39"/>
        <v>0</v>
      </c>
      <c r="M93" s="109"/>
      <c r="N93" s="281"/>
      <c r="O93" s="106"/>
      <c r="P93" s="281"/>
      <c r="Q93" s="106"/>
      <c r="R93" s="283">
        <f t="shared" si="34"/>
        <v>0</v>
      </c>
      <c r="S93" s="106"/>
      <c r="T93" s="280">
        <f t="shared" si="35"/>
        <v>0</v>
      </c>
      <c r="U93" s="226"/>
      <c r="V93" s="280">
        <f t="shared" si="36"/>
        <v>-27.020400000000002</v>
      </c>
      <c r="W93" s="226"/>
      <c r="X93" s="280"/>
      <c r="Y93" s="106"/>
      <c r="Z93" s="280"/>
      <c r="AA93" s="226"/>
      <c r="AB93" s="280"/>
      <c r="AC93" s="226"/>
      <c r="AD93" s="284"/>
      <c r="AF93" s="348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</row>
    <row r="94" spans="2:57" ht="15" customHeight="1">
      <c r="B94" s="278"/>
      <c r="C94" s="229"/>
      <c r="D94" s="279"/>
      <c r="E94" s="95"/>
      <c r="F94" s="280">
        <f t="shared" si="31"/>
        <v>-97.9</v>
      </c>
      <c r="G94" s="100"/>
      <c r="H94" s="281"/>
      <c r="I94" s="106"/>
      <c r="J94" s="280">
        <f t="shared" si="32"/>
        <v>0</v>
      </c>
      <c r="K94" s="103"/>
      <c r="L94" s="282">
        <f t="shared" si="39"/>
        <v>0</v>
      </c>
      <c r="M94" s="109"/>
      <c r="N94" s="281"/>
      <c r="O94" s="106"/>
      <c r="P94" s="281"/>
      <c r="Q94" s="106"/>
      <c r="R94" s="283">
        <f t="shared" si="34"/>
        <v>0</v>
      </c>
      <c r="S94" s="106"/>
      <c r="T94" s="280">
        <f t="shared" si="35"/>
        <v>0</v>
      </c>
      <c r="U94" s="226"/>
      <c r="V94" s="280">
        <f t="shared" si="36"/>
        <v>-27.020400000000002</v>
      </c>
      <c r="W94" s="226"/>
      <c r="X94" s="280"/>
      <c r="Y94" s="106"/>
      <c r="Z94" s="280"/>
      <c r="AA94" s="226"/>
      <c r="AB94" s="280"/>
      <c r="AC94" s="226"/>
      <c r="AD94" s="284"/>
      <c r="AF94" s="348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</row>
    <row r="95" spans="2:57" ht="15" customHeight="1">
      <c r="B95" s="169"/>
      <c r="C95" s="91"/>
      <c r="D95" s="172"/>
      <c r="E95" s="95"/>
      <c r="F95" s="173">
        <f t="shared" si="31"/>
        <v>-97.9</v>
      </c>
      <c r="G95" s="100"/>
      <c r="H95" s="174"/>
      <c r="I95" s="106"/>
      <c r="J95" s="173">
        <f t="shared" si="32"/>
        <v>0</v>
      </c>
      <c r="K95" s="103"/>
      <c r="L95" s="239">
        <f t="shared" si="39"/>
        <v>0</v>
      </c>
      <c r="M95" s="109"/>
      <c r="N95" s="174"/>
      <c r="O95" s="106"/>
      <c r="P95" s="174"/>
      <c r="Q95" s="106"/>
      <c r="R95" s="175">
        <f t="shared" si="34"/>
        <v>0</v>
      </c>
      <c r="S95" s="106"/>
      <c r="T95" s="173">
        <f t="shared" si="35"/>
        <v>0</v>
      </c>
      <c r="V95" s="173">
        <f t="shared" si="36"/>
        <v>-27.020400000000002</v>
      </c>
      <c r="X95" s="176"/>
      <c r="Y95" s="106"/>
      <c r="Z95" s="173">
        <f>SUM(X95-X89)</f>
        <v>0</v>
      </c>
      <c r="AB95" s="173">
        <f>SUM(X95-$X$11)</f>
        <v>0</v>
      </c>
      <c r="AD95" s="176"/>
      <c r="AF95" s="348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</row>
    <row r="96" spans="2:57" ht="15" customHeight="1">
      <c r="B96" s="278"/>
      <c r="C96" s="229"/>
      <c r="D96" s="279"/>
      <c r="E96" s="95"/>
      <c r="F96" s="280">
        <f t="shared" si="31"/>
        <v>-97.9</v>
      </c>
      <c r="G96" s="100"/>
      <c r="H96" s="281">
        <v>0</v>
      </c>
      <c r="I96" s="106"/>
      <c r="J96" s="280">
        <f t="shared" si="32"/>
        <v>0</v>
      </c>
      <c r="K96" s="103"/>
      <c r="L96" s="282">
        <f>+SUM(H96/($F$7*$F$7)*10000)</f>
        <v>0</v>
      </c>
      <c r="M96" s="109"/>
      <c r="N96" s="281"/>
      <c r="O96" s="106"/>
      <c r="P96" s="281">
        <v>0</v>
      </c>
      <c r="Q96" s="106"/>
      <c r="R96" s="283">
        <f t="shared" si="34"/>
        <v>0</v>
      </c>
      <c r="S96" s="106"/>
      <c r="T96" s="280">
        <f t="shared" si="35"/>
        <v>0</v>
      </c>
      <c r="U96" s="226"/>
      <c r="V96" s="280">
        <f t="shared" si="36"/>
        <v>-27.020400000000002</v>
      </c>
      <c r="W96" s="226"/>
      <c r="X96" s="280"/>
      <c r="Y96" s="106"/>
      <c r="Z96" s="280"/>
      <c r="AA96" s="226"/>
      <c r="AB96" s="280"/>
      <c r="AC96" s="226"/>
      <c r="AD96" s="284"/>
      <c r="AF96" s="348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2:57" ht="15" customHeight="1">
      <c r="B97" s="278"/>
      <c r="C97" s="229"/>
      <c r="D97" s="279"/>
      <c r="E97" s="95"/>
      <c r="F97" s="280">
        <f t="shared" si="31"/>
        <v>-97.9</v>
      </c>
      <c r="G97" s="100"/>
      <c r="H97" s="281"/>
      <c r="I97" s="106"/>
      <c r="J97" s="280">
        <f t="shared" si="32"/>
        <v>0</v>
      </c>
      <c r="K97" s="103"/>
      <c r="L97" s="282">
        <f t="shared" ref="L97:L101" si="40">+SUM(H97/($F$7*$F$7)*10000)</f>
        <v>0</v>
      </c>
      <c r="M97" s="109"/>
      <c r="N97" s="281"/>
      <c r="O97" s="106"/>
      <c r="P97" s="281"/>
      <c r="Q97" s="106"/>
      <c r="R97" s="283">
        <f t="shared" si="34"/>
        <v>0</v>
      </c>
      <c r="S97" s="106"/>
      <c r="T97" s="280">
        <f t="shared" si="35"/>
        <v>0</v>
      </c>
      <c r="U97" s="226"/>
      <c r="V97" s="280">
        <f t="shared" si="36"/>
        <v>-27.020400000000002</v>
      </c>
      <c r="W97" s="226"/>
      <c r="X97" s="280"/>
      <c r="Y97" s="106"/>
      <c r="Z97" s="280"/>
      <c r="AA97" s="226"/>
      <c r="AB97" s="280"/>
      <c r="AC97" s="226"/>
      <c r="AD97" s="284"/>
      <c r="AF97" s="348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2:57" ht="15" customHeight="1">
      <c r="B98" s="278"/>
      <c r="C98" s="229"/>
      <c r="D98" s="279"/>
      <c r="E98" s="95"/>
      <c r="F98" s="280">
        <f t="shared" si="31"/>
        <v>-97.9</v>
      </c>
      <c r="G98" s="100"/>
      <c r="H98" s="281"/>
      <c r="I98" s="106"/>
      <c r="J98" s="280">
        <f t="shared" si="32"/>
        <v>0</v>
      </c>
      <c r="K98" s="103"/>
      <c r="L98" s="282">
        <f t="shared" si="40"/>
        <v>0</v>
      </c>
      <c r="M98" s="109"/>
      <c r="N98" s="281"/>
      <c r="O98" s="106"/>
      <c r="P98" s="281"/>
      <c r="Q98" s="106"/>
      <c r="R98" s="283">
        <f t="shared" si="34"/>
        <v>0</v>
      </c>
      <c r="S98" s="106"/>
      <c r="T98" s="280">
        <f t="shared" si="35"/>
        <v>0</v>
      </c>
      <c r="U98" s="226"/>
      <c r="V98" s="280">
        <f t="shared" si="36"/>
        <v>-27.020400000000002</v>
      </c>
      <c r="W98" s="226"/>
      <c r="X98" s="280"/>
      <c r="Y98" s="106"/>
      <c r="Z98" s="280"/>
      <c r="AA98" s="226"/>
      <c r="AB98" s="280"/>
      <c r="AC98" s="226"/>
      <c r="AD98" s="284"/>
      <c r="AF98" s="348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2:57" ht="15" customHeight="1">
      <c r="B99" s="278"/>
      <c r="C99" s="229"/>
      <c r="D99" s="279"/>
      <c r="E99" s="95"/>
      <c r="F99" s="280">
        <f t="shared" si="31"/>
        <v>-97.9</v>
      </c>
      <c r="G99" s="100"/>
      <c r="H99" s="281"/>
      <c r="I99" s="106"/>
      <c r="J99" s="280">
        <f t="shared" si="32"/>
        <v>0</v>
      </c>
      <c r="K99" s="103"/>
      <c r="L99" s="282">
        <f t="shared" si="40"/>
        <v>0</v>
      </c>
      <c r="M99" s="109"/>
      <c r="N99" s="281"/>
      <c r="O99" s="106"/>
      <c r="P99" s="281"/>
      <c r="Q99" s="106"/>
      <c r="R99" s="283">
        <f t="shared" si="34"/>
        <v>0</v>
      </c>
      <c r="S99" s="106"/>
      <c r="T99" s="280">
        <f t="shared" si="35"/>
        <v>0</v>
      </c>
      <c r="U99" s="226"/>
      <c r="V99" s="280">
        <f t="shared" si="36"/>
        <v>-27.020400000000002</v>
      </c>
      <c r="W99" s="226"/>
      <c r="X99" s="280"/>
      <c r="Y99" s="106"/>
      <c r="Z99" s="280"/>
      <c r="AA99" s="226"/>
      <c r="AB99" s="280"/>
      <c r="AC99" s="226"/>
      <c r="AD99" s="284"/>
      <c r="AF99" s="348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2:57" ht="15" customHeight="1">
      <c r="B100" s="278"/>
      <c r="C100" s="229"/>
      <c r="D100" s="279"/>
      <c r="E100" s="95"/>
      <c r="F100" s="280">
        <f t="shared" si="31"/>
        <v>-97.9</v>
      </c>
      <c r="G100" s="100"/>
      <c r="H100" s="281"/>
      <c r="I100" s="106"/>
      <c r="J100" s="280">
        <f t="shared" si="32"/>
        <v>0</v>
      </c>
      <c r="K100" s="103"/>
      <c r="L100" s="282">
        <f t="shared" si="40"/>
        <v>0</v>
      </c>
      <c r="M100" s="109"/>
      <c r="N100" s="281"/>
      <c r="O100" s="106"/>
      <c r="P100" s="281"/>
      <c r="Q100" s="106"/>
      <c r="R100" s="283">
        <f t="shared" si="34"/>
        <v>0</v>
      </c>
      <c r="S100" s="106"/>
      <c r="T100" s="280">
        <f t="shared" si="35"/>
        <v>0</v>
      </c>
      <c r="U100" s="226"/>
      <c r="V100" s="280">
        <f t="shared" si="36"/>
        <v>-27.020400000000002</v>
      </c>
      <c r="W100" s="226"/>
      <c r="X100" s="280"/>
      <c r="Y100" s="106"/>
      <c r="Z100" s="280"/>
      <c r="AA100" s="226"/>
      <c r="AB100" s="280"/>
      <c r="AC100" s="226"/>
      <c r="AD100" s="284"/>
      <c r="AF100" s="348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2:57" ht="15" customHeight="1">
      <c r="B101" s="169"/>
      <c r="C101" s="91"/>
      <c r="D101" s="172"/>
      <c r="E101" s="95"/>
      <c r="F101" s="173">
        <f t="shared" si="31"/>
        <v>-97.9</v>
      </c>
      <c r="G101" s="100"/>
      <c r="H101" s="174"/>
      <c r="I101" s="106"/>
      <c r="J101" s="173">
        <f t="shared" si="32"/>
        <v>0</v>
      </c>
      <c r="K101" s="103"/>
      <c r="L101" s="239">
        <f t="shared" si="40"/>
        <v>0</v>
      </c>
      <c r="M101" s="109"/>
      <c r="N101" s="174"/>
      <c r="O101" s="106"/>
      <c r="P101" s="174"/>
      <c r="Q101" s="106"/>
      <c r="R101" s="175">
        <f t="shared" si="34"/>
        <v>0</v>
      </c>
      <c r="S101" s="106"/>
      <c r="T101" s="173">
        <f t="shared" si="35"/>
        <v>0</v>
      </c>
      <c r="V101" s="173">
        <f t="shared" si="36"/>
        <v>-27.020400000000002</v>
      </c>
      <c r="X101" s="176"/>
      <c r="Y101" s="106"/>
      <c r="Z101" s="173">
        <f>SUM(X101-X95)</f>
        <v>0</v>
      </c>
      <c r="AB101" s="173">
        <f>SUM(X101-$X$11)</f>
        <v>0</v>
      </c>
      <c r="AD101" s="176"/>
      <c r="AF101" s="348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2:57" ht="15" customHeight="1">
      <c r="B102" s="278"/>
      <c r="C102" s="229"/>
      <c r="D102" s="279"/>
      <c r="E102" s="95"/>
      <c r="F102" s="280">
        <f t="shared" si="31"/>
        <v>-97.9</v>
      </c>
      <c r="G102" s="100"/>
      <c r="H102" s="281">
        <v>0</v>
      </c>
      <c r="I102" s="106"/>
      <c r="J102" s="280">
        <f t="shared" si="32"/>
        <v>0</v>
      </c>
      <c r="K102" s="103"/>
      <c r="L102" s="282">
        <f>+SUM(H102/($F$7*$F$7)*10000)</f>
        <v>0</v>
      </c>
      <c r="M102" s="109"/>
      <c r="N102" s="281"/>
      <c r="O102" s="106"/>
      <c r="P102" s="281">
        <v>0</v>
      </c>
      <c r="Q102" s="106"/>
      <c r="R102" s="283">
        <f t="shared" si="34"/>
        <v>0</v>
      </c>
      <c r="S102" s="106"/>
      <c r="T102" s="280">
        <f t="shared" si="35"/>
        <v>0</v>
      </c>
      <c r="U102" s="226"/>
      <c r="V102" s="280">
        <f t="shared" si="36"/>
        <v>-27.020400000000002</v>
      </c>
      <c r="W102" s="226"/>
      <c r="X102" s="280"/>
      <c r="Y102" s="106"/>
      <c r="Z102" s="280"/>
      <c r="AA102" s="226"/>
      <c r="AB102" s="280"/>
      <c r="AC102" s="226"/>
      <c r="AD102" s="284"/>
      <c r="AF102" s="348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2:57" ht="15" customHeight="1">
      <c r="B103" s="278"/>
      <c r="C103" s="229"/>
      <c r="D103" s="279"/>
      <c r="E103" s="95"/>
      <c r="F103" s="280">
        <f t="shared" si="31"/>
        <v>-97.9</v>
      </c>
      <c r="G103" s="100"/>
      <c r="H103" s="281"/>
      <c r="I103" s="106"/>
      <c r="J103" s="280">
        <f t="shared" si="32"/>
        <v>0</v>
      </c>
      <c r="K103" s="103"/>
      <c r="L103" s="282">
        <f t="shared" ref="L103:L107" si="41">+SUM(H103/($F$7*$F$7)*10000)</f>
        <v>0</v>
      </c>
      <c r="M103" s="109"/>
      <c r="N103" s="281"/>
      <c r="O103" s="106"/>
      <c r="P103" s="281"/>
      <c r="Q103" s="106"/>
      <c r="R103" s="283">
        <f t="shared" si="34"/>
        <v>0</v>
      </c>
      <c r="S103" s="106"/>
      <c r="T103" s="280">
        <f t="shared" si="35"/>
        <v>0</v>
      </c>
      <c r="U103" s="226"/>
      <c r="V103" s="280">
        <f t="shared" si="36"/>
        <v>-27.020400000000002</v>
      </c>
      <c r="W103" s="226"/>
      <c r="X103" s="280"/>
      <c r="Y103" s="106"/>
      <c r="Z103" s="280"/>
      <c r="AA103" s="226"/>
      <c r="AB103" s="280"/>
      <c r="AC103" s="226"/>
      <c r="AD103" s="284"/>
      <c r="AF103" s="348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2:57" ht="15" customHeight="1">
      <c r="B104" s="278"/>
      <c r="C104" s="229"/>
      <c r="D104" s="279"/>
      <c r="E104" s="95"/>
      <c r="F104" s="280">
        <f t="shared" si="31"/>
        <v>-97.9</v>
      </c>
      <c r="G104" s="100"/>
      <c r="H104" s="281"/>
      <c r="I104" s="106"/>
      <c r="J104" s="280">
        <f t="shared" si="32"/>
        <v>0</v>
      </c>
      <c r="K104" s="103"/>
      <c r="L104" s="282">
        <f t="shared" si="41"/>
        <v>0</v>
      </c>
      <c r="M104" s="109"/>
      <c r="N104" s="281"/>
      <c r="O104" s="106"/>
      <c r="P104" s="281"/>
      <c r="Q104" s="106"/>
      <c r="R104" s="283">
        <f t="shared" si="34"/>
        <v>0</v>
      </c>
      <c r="S104" s="106"/>
      <c r="T104" s="280">
        <f t="shared" si="35"/>
        <v>0</v>
      </c>
      <c r="U104" s="226"/>
      <c r="V104" s="280">
        <f t="shared" si="36"/>
        <v>-27.020400000000002</v>
      </c>
      <c r="W104" s="226"/>
      <c r="X104" s="280"/>
      <c r="Y104" s="106"/>
      <c r="Z104" s="280"/>
      <c r="AA104" s="226"/>
      <c r="AB104" s="280"/>
      <c r="AC104" s="226"/>
      <c r="AD104" s="284"/>
      <c r="AF104" s="348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2:57" ht="15" customHeight="1">
      <c r="B105" s="278"/>
      <c r="C105" s="229"/>
      <c r="D105" s="279"/>
      <c r="E105" s="95"/>
      <c r="F105" s="280">
        <f t="shared" si="31"/>
        <v>-97.9</v>
      </c>
      <c r="G105" s="100"/>
      <c r="H105" s="281"/>
      <c r="I105" s="106"/>
      <c r="J105" s="280">
        <f t="shared" si="32"/>
        <v>0</v>
      </c>
      <c r="K105" s="103"/>
      <c r="L105" s="282">
        <f t="shared" si="41"/>
        <v>0</v>
      </c>
      <c r="M105" s="109"/>
      <c r="N105" s="281"/>
      <c r="O105" s="106"/>
      <c r="P105" s="281"/>
      <c r="Q105" s="106"/>
      <c r="R105" s="283">
        <f t="shared" si="34"/>
        <v>0</v>
      </c>
      <c r="S105" s="106"/>
      <c r="T105" s="280">
        <f t="shared" si="35"/>
        <v>0</v>
      </c>
      <c r="U105" s="226"/>
      <c r="V105" s="280">
        <f t="shared" si="36"/>
        <v>-27.020400000000002</v>
      </c>
      <c r="W105" s="226"/>
      <c r="X105" s="280"/>
      <c r="Y105" s="106"/>
      <c r="Z105" s="280"/>
      <c r="AA105" s="226"/>
      <c r="AB105" s="280"/>
      <c r="AC105" s="226"/>
      <c r="AD105" s="284"/>
      <c r="AF105" s="348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2:57" ht="15" customHeight="1">
      <c r="B106" s="278"/>
      <c r="C106" s="229"/>
      <c r="D106" s="279"/>
      <c r="E106" s="95"/>
      <c r="F106" s="280">
        <f t="shared" si="31"/>
        <v>-97.9</v>
      </c>
      <c r="G106" s="100"/>
      <c r="H106" s="281"/>
      <c r="I106" s="106"/>
      <c r="J106" s="280">
        <f t="shared" si="32"/>
        <v>0</v>
      </c>
      <c r="K106" s="103"/>
      <c r="L106" s="282">
        <f t="shared" si="41"/>
        <v>0</v>
      </c>
      <c r="M106" s="109"/>
      <c r="N106" s="281"/>
      <c r="O106" s="106"/>
      <c r="P106" s="281"/>
      <c r="Q106" s="106"/>
      <c r="R106" s="283">
        <f t="shared" si="34"/>
        <v>0</v>
      </c>
      <c r="S106" s="106"/>
      <c r="T106" s="280">
        <f t="shared" si="35"/>
        <v>0</v>
      </c>
      <c r="U106" s="226"/>
      <c r="V106" s="280">
        <f t="shared" si="36"/>
        <v>-27.020400000000002</v>
      </c>
      <c r="W106" s="226"/>
      <c r="X106" s="280"/>
      <c r="Y106" s="106"/>
      <c r="Z106" s="280"/>
      <c r="AA106" s="226"/>
      <c r="AB106" s="280"/>
      <c r="AC106" s="226"/>
      <c r="AD106" s="284"/>
      <c r="AF106" s="348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2:57" ht="15" customHeight="1">
      <c r="B107" s="169"/>
      <c r="C107" s="91"/>
      <c r="D107" s="172"/>
      <c r="E107" s="95"/>
      <c r="F107" s="173">
        <f t="shared" si="31"/>
        <v>-97.9</v>
      </c>
      <c r="G107" s="100"/>
      <c r="H107" s="174"/>
      <c r="I107" s="106"/>
      <c r="J107" s="173">
        <f t="shared" si="32"/>
        <v>0</v>
      </c>
      <c r="K107" s="103"/>
      <c r="L107" s="239">
        <f t="shared" si="41"/>
        <v>0</v>
      </c>
      <c r="M107" s="109"/>
      <c r="N107" s="174"/>
      <c r="O107" s="106"/>
      <c r="P107" s="174"/>
      <c r="Q107" s="106"/>
      <c r="R107" s="175">
        <f t="shared" si="34"/>
        <v>0</v>
      </c>
      <c r="S107" s="106"/>
      <c r="T107" s="173">
        <f t="shared" si="35"/>
        <v>0</v>
      </c>
      <c r="V107" s="173">
        <f t="shared" si="36"/>
        <v>-27.020400000000002</v>
      </c>
      <c r="X107" s="176"/>
      <c r="Y107" s="106"/>
      <c r="Z107" s="173">
        <f>SUM(X107-X101)</f>
        <v>0</v>
      </c>
      <c r="AB107" s="173">
        <f>SUM(X107-$X$11)</f>
        <v>0</v>
      </c>
      <c r="AD107" s="176"/>
      <c r="AF107" s="348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2:57" ht="15" customHeight="1">
      <c r="B108" s="278"/>
      <c r="C108" s="229"/>
      <c r="D108" s="279"/>
      <c r="E108" s="95"/>
      <c r="F108" s="280">
        <f t="shared" si="31"/>
        <v>-97.9</v>
      </c>
      <c r="G108" s="100"/>
      <c r="H108" s="281">
        <v>0</v>
      </c>
      <c r="I108" s="106"/>
      <c r="J108" s="280">
        <f t="shared" si="32"/>
        <v>0</v>
      </c>
      <c r="K108" s="103"/>
      <c r="L108" s="282">
        <f>+SUM(H108/($F$7*$F$7)*10000)</f>
        <v>0</v>
      </c>
      <c r="M108" s="109"/>
      <c r="N108" s="281"/>
      <c r="O108" s="106"/>
      <c r="P108" s="281">
        <v>0</v>
      </c>
      <c r="Q108" s="106"/>
      <c r="R108" s="283">
        <f t="shared" si="34"/>
        <v>0</v>
      </c>
      <c r="S108" s="106"/>
      <c r="T108" s="280">
        <f t="shared" si="35"/>
        <v>0</v>
      </c>
      <c r="U108" s="226"/>
      <c r="V108" s="280">
        <f t="shared" si="36"/>
        <v>-27.020400000000002</v>
      </c>
      <c r="W108" s="226"/>
      <c r="X108" s="280"/>
      <c r="Y108" s="106"/>
      <c r="Z108" s="280"/>
      <c r="AA108" s="226"/>
      <c r="AB108" s="280"/>
      <c r="AC108" s="226"/>
      <c r="AD108" s="284"/>
      <c r="AF108" s="348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2:57" ht="15" customHeight="1">
      <c r="B109" s="278"/>
      <c r="C109" s="229"/>
      <c r="D109" s="279"/>
      <c r="E109" s="95"/>
      <c r="F109" s="280">
        <f t="shared" si="31"/>
        <v>-97.9</v>
      </c>
      <c r="G109" s="100"/>
      <c r="H109" s="281"/>
      <c r="I109" s="106"/>
      <c r="J109" s="280">
        <f t="shared" si="32"/>
        <v>0</v>
      </c>
      <c r="K109" s="103"/>
      <c r="L109" s="282">
        <f t="shared" ref="L109:L113" si="42">+SUM(H109/($F$7*$F$7)*10000)</f>
        <v>0</v>
      </c>
      <c r="M109" s="109"/>
      <c r="N109" s="281"/>
      <c r="O109" s="106"/>
      <c r="P109" s="281"/>
      <c r="Q109" s="106"/>
      <c r="R109" s="283">
        <f t="shared" si="34"/>
        <v>0</v>
      </c>
      <c r="S109" s="106"/>
      <c r="T109" s="280">
        <f t="shared" si="35"/>
        <v>0</v>
      </c>
      <c r="U109" s="226"/>
      <c r="V109" s="280">
        <f t="shared" si="36"/>
        <v>-27.020400000000002</v>
      </c>
      <c r="W109" s="226"/>
      <c r="X109" s="280"/>
      <c r="Y109" s="106"/>
      <c r="Z109" s="280"/>
      <c r="AA109" s="226"/>
      <c r="AB109" s="280"/>
      <c r="AC109" s="226"/>
      <c r="AD109" s="284"/>
      <c r="AF109" s="348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2:57" ht="15" customHeight="1">
      <c r="B110" s="278"/>
      <c r="C110" s="229"/>
      <c r="D110" s="279"/>
      <c r="E110" s="95"/>
      <c r="F110" s="280">
        <f t="shared" si="31"/>
        <v>-97.9</v>
      </c>
      <c r="G110" s="100"/>
      <c r="H110" s="281"/>
      <c r="I110" s="106"/>
      <c r="J110" s="280">
        <f t="shared" si="32"/>
        <v>0</v>
      </c>
      <c r="K110" s="103"/>
      <c r="L110" s="282">
        <f t="shared" si="42"/>
        <v>0</v>
      </c>
      <c r="M110" s="109"/>
      <c r="N110" s="281"/>
      <c r="O110" s="106"/>
      <c r="P110" s="281"/>
      <c r="Q110" s="106"/>
      <c r="R110" s="283">
        <f t="shared" si="34"/>
        <v>0</v>
      </c>
      <c r="S110" s="106"/>
      <c r="T110" s="280">
        <f t="shared" si="35"/>
        <v>0</v>
      </c>
      <c r="U110" s="226"/>
      <c r="V110" s="280">
        <f t="shared" si="36"/>
        <v>-27.020400000000002</v>
      </c>
      <c r="W110" s="226"/>
      <c r="X110" s="280"/>
      <c r="Y110" s="106"/>
      <c r="Z110" s="280"/>
      <c r="AA110" s="226"/>
      <c r="AB110" s="280"/>
      <c r="AC110" s="226"/>
      <c r="AD110" s="284"/>
      <c r="AF110" s="348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  <row r="111" spans="2:57" ht="15" customHeight="1">
      <c r="B111" s="278"/>
      <c r="C111" s="229"/>
      <c r="D111" s="279"/>
      <c r="E111" s="95"/>
      <c r="F111" s="280">
        <f t="shared" si="31"/>
        <v>-97.9</v>
      </c>
      <c r="G111" s="100"/>
      <c r="H111" s="281"/>
      <c r="I111" s="106"/>
      <c r="J111" s="280">
        <f t="shared" si="32"/>
        <v>0</v>
      </c>
      <c r="K111" s="103"/>
      <c r="L111" s="282">
        <f t="shared" si="42"/>
        <v>0</v>
      </c>
      <c r="M111" s="109"/>
      <c r="N111" s="281"/>
      <c r="O111" s="106"/>
      <c r="P111" s="281"/>
      <c r="Q111" s="106"/>
      <c r="R111" s="283">
        <f t="shared" si="34"/>
        <v>0</v>
      </c>
      <c r="S111" s="106"/>
      <c r="T111" s="280">
        <f t="shared" si="35"/>
        <v>0</v>
      </c>
      <c r="U111" s="226"/>
      <c r="V111" s="280">
        <f t="shared" si="36"/>
        <v>-27.020400000000002</v>
      </c>
      <c r="W111" s="226"/>
      <c r="X111" s="280"/>
      <c r="Y111" s="106"/>
      <c r="Z111" s="280"/>
      <c r="AA111" s="226"/>
      <c r="AB111" s="280"/>
      <c r="AC111" s="226"/>
      <c r="AD111" s="284"/>
      <c r="AF111" s="348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  <row r="112" spans="2:57" ht="15" customHeight="1">
      <c r="B112" s="278"/>
      <c r="C112" s="229"/>
      <c r="D112" s="279"/>
      <c r="E112" s="95"/>
      <c r="F112" s="280">
        <f t="shared" si="31"/>
        <v>-97.9</v>
      </c>
      <c r="G112" s="100"/>
      <c r="H112" s="281"/>
      <c r="I112" s="106"/>
      <c r="J112" s="280">
        <f t="shared" si="32"/>
        <v>0</v>
      </c>
      <c r="K112" s="103"/>
      <c r="L112" s="282">
        <f t="shared" si="42"/>
        <v>0</v>
      </c>
      <c r="M112" s="109"/>
      <c r="N112" s="281"/>
      <c r="O112" s="106"/>
      <c r="P112" s="281"/>
      <c r="Q112" s="106"/>
      <c r="R112" s="283">
        <f t="shared" si="34"/>
        <v>0</v>
      </c>
      <c r="S112" s="106"/>
      <c r="T112" s="280">
        <f t="shared" si="35"/>
        <v>0</v>
      </c>
      <c r="U112" s="226"/>
      <c r="V112" s="280">
        <f t="shared" si="36"/>
        <v>-27.020400000000002</v>
      </c>
      <c r="W112" s="226"/>
      <c r="X112" s="280"/>
      <c r="Y112" s="106"/>
      <c r="Z112" s="280"/>
      <c r="AA112" s="226"/>
      <c r="AB112" s="280"/>
      <c r="AC112" s="226"/>
      <c r="AD112" s="284"/>
      <c r="AF112" s="348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</row>
    <row r="113" spans="2:57" ht="15" customHeight="1">
      <c r="B113" s="169"/>
      <c r="C113" s="91"/>
      <c r="D113" s="172"/>
      <c r="E113" s="95"/>
      <c r="F113" s="173">
        <f t="shared" ref="F113:F142" si="43">SUM(H113-$H$11)</f>
        <v>-97.9</v>
      </c>
      <c r="G113" s="100"/>
      <c r="H113" s="174"/>
      <c r="I113" s="106"/>
      <c r="J113" s="173">
        <f t="shared" ref="J113:J142" si="44">SUM(H113-H112)</f>
        <v>0</v>
      </c>
      <c r="K113" s="103"/>
      <c r="L113" s="239">
        <f t="shared" si="42"/>
        <v>0</v>
      </c>
      <c r="M113" s="109"/>
      <c r="N113" s="174"/>
      <c r="O113" s="106"/>
      <c r="P113" s="174"/>
      <c r="Q113" s="106"/>
      <c r="R113" s="175">
        <f t="shared" ref="R113:R142" si="45">SUM(H113/100)*P113</f>
        <v>0</v>
      </c>
      <c r="S113" s="106"/>
      <c r="T113" s="173">
        <f t="shared" ref="T113:T142" si="46">SUM(R113-R112)</f>
        <v>0</v>
      </c>
      <c r="V113" s="173">
        <f t="shared" ref="V113:V142" si="47">SUM(R113-$R$11)</f>
        <v>-27.020400000000002</v>
      </c>
      <c r="X113" s="176"/>
      <c r="Y113" s="106"/>
      <c r="Z113" s="173">
        <f>SUM(X113-X107)</f>
        <v>0</v>
      </c>
      <c r="AB113" s="173">
        <f>SUM(X113-$X$11)</f>
        <v>0</v>
      </c>
      <c r="AD113" s="176"/>
      <c r="AF113" s="348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2:57" ht="15" customHeight="1">
      <c r="B114" s="278"/>
      <c r="C114" s="229"/>
      <c r="D114" s="279"/>
      <c r="E114" s="95"/>
      <c r="F114" s="280">
        <f t="shared" si="43"/>
        <v>-97.9</v>
      </c>
      <c r="G114" s="100"/>
      <c r="H114" s="281">
        <v>0</v>
      </c>
      <c r="I114" s="106"/>
      <c r="J114" s="280">
        <f t="shared" si="44"/>
        <v>0</v>
      </c>
      <c r="K114" s="103"/>
      <c r="L114" s="282">
        <f>+SUM(H114/($F$7*$F$7)*10000)</f>
        <v>0</v>
      </c>
      <c r="M114" s="109"/>
      <c r="N114" s="281"/>
      <c r="O114" s="106"/>
      <c r="P114" s="281">
        <v>0</v>
      </c>
      <c r="Q114" s="106"/>
      <c r="R114" s="283">
        <f t="shared" si="45"/>
        <v>0</v>
      </c>
      <c r="S114" s="106"/>
      <c r="T114" s="280">
        <f t="shared" si="46"/>
        <v>0</v>
      </c>
      <c r="U114" s="226"/>
      <c r="V114" s="280">
        <f t="shared" si="47"/>
        <v>-27.020400000000002</v>
      </c>
      <c r="W114" s="226"/>
      <c r="X114" s="280"/>
      <c r="Y114" s="106"/>
      <c r="Z114" s="280"/>
      <c r="AA114" s="226"/>
      <c r="AB114" s="280"/>
      <c r="AC114" s="226"/>
      <c r="AD114" s="284"/>
      <c r="AF114" s="348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2:57" ht="15" customHeight="1">
      <c r="B115" s="278"/>
      <c r="C115" s="229"/>
      <c r="D115" s="279"/>
      <c r="E115" s="95"/>
      <c r="F115" s="280">
        <f t="shared" si="43"/>
        <v>-97.9</v>
      </c>
      <c r="G115" s="100"/>
      <c r="H115" s="281"/>
      <c r="I115" s="106"/>
      <c r="J115" s="280">
        <f t="shared" si="44"/>
        <v>0</v>
      </c>
      <c r="K115" s="103"/>
      <c r="L115" s="282">
        <f t="shared" ref="L115:L119" si="48">+SUM(H115/($F$7*$F$7)*10000)</f>
        <v>0</v>
      </c>
      <c r="M115" s="109"/>
      <c r="N115" s="281"/>
      <c r="O115" s="106"/>
      <c r="P115" s="281"/>
      <c r="Q115" s="106"/>
      <c r="R115" s="283">
        <f t="shared" si="45"/>
        <v>0</v>
      </c>
      <c r="S115" s="106"/>
      <c r="T115" s="280">
        <f t="shared" si="46"/>
        <v>0</v>
      </c>
      <c r="U115" s="226"/>
      <c r="V115" s="280">
        <f t="shared" si="47"/>
        <v>-27.020400000000002</v>
      </c>
      <c r="W115" s="226"/>
      <c r="X115" s="280"/>
      <c r="Y115" s="106"/>
      <c r="Z115" s="280"/>
      <c r="AA115" s="226"/>
      <c r="AB115" s="280"/>
      <c r="AC115" s="226"/>
      <c r="AD115" s="284"/>
      <c r="AF115" s="348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2:57" ht="15" customHeight="1">
      <c r="B116" s="278"/>
      <c r="C116" s="229"/>
      <c r="D116" s="279"/>
      <c r="E116" s="95"/>
      <c r="F116" s="280">
        <f t="shared" si="43"/>
        <v>-97.9</v>
      </c>
      <c r="G116" s="100"/>
      <c r="H116" s="281"/>
      <c r="I116" s="106"/>
      <c r="J116" s="280">
        <f t="shared" si="44"/>
        <v>0</v>
      </c>
      <c r="K116" s="103"/>
      <c r="L116" s="282">
        <f t="shared" si="48"/>
        <v>0</v>
      </c>
      <c r="M116" s="109"/>
      <c r="N116" s="281"/>
      <c r="O116" s="106"/>
      <c r="P116" s="281"/>
      <c r="Q116" s="106"/>
      <c r="R116" s="283">
        <f t="shared" si="45"/>
        <v>0</v>
      </c>
      <c r="S116" s="106"/>
      <c r="T116" s="280">
        <f t="shared" si="46"/>
        <v>0</v>
      </c>
      <c r="U116" s="226"/>
      <c r="V116" s="280">
        <f t="shared" si="47"/>
        <v>-27.020400000000002</v>
      </c>
      <c r="W116" s="226"/>
      <c r="X116" s="280"/>
      <c r="Y116" s="106"/>
      <c r="Z116" s="280"/>
      <c r="AA116" s="226"/>
      <c r="AB116" s="280"/>
      <c r="AC116" s="226"/>
      <c r="AD116" s="284"/>
      <c r="AF116" s="348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2:57" ht="15" customHeight="1">
      <c r="B117" s="278"/>
      <c r="C117" s="229"/>
      <c r="D117" s="279"/>
      <c r="E117" s="95"/>
      <c r="F117" s="280">
        <f t="shared" si="43"/>
        <v>-97.9</v>
      </c>
      <c r="G117" s="100"/>
      <c r="H117" s="281"/>
      <c r="I117" s="106"/>
      <c r="J117" s="280">
        <f t="shared" si="44"/>
        <v>0</v>
      </c>
      <c r="K117" s="103"/>
      <c r="L117" s="282">
        <f t="shared" si="48"/>
        <v>0</v>
      </c>
      <c r="M117" s="109"/>
      <c r="N117" s="281"/>
      <c r="O117" s="106"/>
      <c r="P117" s="281"/>
      <c r="Q117" s="106"/>
      <c r="R117" s="283">
        <f t="shared" si="45"/>
        <v>0</v>
      </c>
      <c r="S117" s="106"/>
      <c r="T117" s="280">
        <f t="shared" si="46"/>
        <v>0</v>
      </c>
      <c r="U117" s="226"/>
      <c r="V117" s="280">
        <f t="shared" si="47"/>
        <v>-27.020400000000002</v>
      </c>
      <c r="W117" s="226"/>
      <c r="X117" s="280"/>
      <c r="Y117" s="106"/>
      <c r="Z117" s="280"/>
      <c r="AA117" s="226"/>
      <c r="AB117" s="280"/>
      <c r="AC117" s="226"/>
      <c r="AD117" s="284"/>
      <c r="AF117" s="348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2:57" ht="15" customHeight="1">
      <c r="B118" s="278"/>
      <c r="C118" s="229"/>
      <c r="D118" s="279"/>
      <c r="E118" s="95"/>
      <c r="F118" s="280">
        <f t="shared" si="43"/>
        <v>-97.9</v>
      </c>
      <c r="G118" s="100"/>
      <c r="H118" s="281"/>
      <c r="I118" s="106"/>
      <c r="J118" s="280">
        <f t="shared" si="44"/>
        <v>0</v>
      </c>
      <c r="K118" s="103"/>
      <c r="L118" s="282">
        <f t="shared" si="48"/>
        <v>0</v>
      </c>
      <c r="M118" s="109"/>
      <c r="N118" s="281"/>
      <c r="O118" s="106"/>
      <c r="P118" s="281"/>
      <c r="Q118" s="106"/>
      <c r="R118" s="283">
        <f t="shared" si="45"/>
        <v>0</v>
      </c>
      <c r="S118" s="106"/>
      <c r="T118" s="280">
        <f t="shared" si="46"/>
        <v>0</v>
      </c>
      <c r="U118" s="226"/>
      <c r="V118" s="280">
        <f t="shared" si="47"/>
        <v>-27.020400000000002</v>
      </c>
      <c r="W118" s="226"/>
      <c r="X118" s="280"/>
      <c r="Y118" s="106"/>
      <c r="Z118" s="280"/>
      <c r="AA118" s="226"/>
      <c r="AB118" s="280"/>
      <c r="AC118" s="226"/>
      <c r="AD118" s="284"/>
      <c r="AF118" s="348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2:57" ht="15" customHeight="1">
      <c r="B119" s="169"/>
      <c r="C119" s="91"/>
      <c r="D119" s="172"/>
      <c r="E119" s="95"/>
      <c r="F119" s="173">
        <f t="shared" si="43"/>
        <v>-97.9</v>
      </c>
      <c r="G119" s="100"/>
      <c r="H119" s="174"/>
      <c r="I119" s="106"/>
      <c r="J119" s="173">
        <f t="shared" si="44"/>
        <v>0</v>
      </c>
      <c r="K119" s="103"/>
      <c r="L119" s="239">
        <f t="shared" si="48"/>
        <v>0</v>
      </c>
      <c r="M119" s="109"/>
      <c r="N119" s="174"/>
      <c r="O119" s="106"/>
      <c r="P119" s="174"/>
      <c r="Q119" s="106"/>
      <c r="R119" s="175">
        <f t="shared" si="45"/>
        <v>0</v>
      </c>
      <c r="S119" s="106"/>
      <c r="T119" s="173">
        <f t="shared" si="46"/>
        <v>0</v>
      </c>
      <c r="V119" s="173">
        <f t="shared" si="47"/>
        <v>-27.020400000000002</v>
      </c>
      <c r="X119" s="176"/>
      <c r="Y119" s="106"/>
      <c r="Z119" s="173">
        <f>SUM(X119-X113)</f>
        <v>0</v>
      </c>
      <c r="AB119" s="173">
        <f>SUM(X119-$X$11)</f>
        <v>0</v>
      </c>
      <c r="AD119" s="176"/>
      <c r="AF119" s="348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2:57" ht="15" customHeight="1">
      <c r="B120" s="278"/>
      <c r="C120" s="229"/>
      <c r="D120" s="279"/>
      <c r="E120" s="95"/>
      <c r="F120" s="280">
        <f t="shared" si="43"/>
        <v>-97.9</v>
      </c>
      <c r="G120" s="100"/>
      <c r="H120" s="281">
        <v>0</v>
      </c>
      <c r="I120" s="106"/>
      <c r="J120" s="280">
        <f t="shared" si="44"/>
        <v>0</v>
      </c>
      <c r="K120" s="103"/>
      <c r="L120" s="282">
        <f>+SUM(H120/($F$7*$F$7)*10000)</f>
        <v>0</v>
      </c>
      <c r="M120" s="109"/>
      <c r="N120" s="281"/>
      <c r="O120" s="106"/>
      <c r="P120" s="281">
        <v>0</v>
      </c>
      <c r="Q120" s="106"/>
      <c r="R120" s="283">
        <f t="shared" si="45"/>
        <v>0</v>
      </c>
      <c r="S120" s="106"/>
      <c r="T120" s="280">
        <f t="shared" si="46"/>
        <v>0</v>
      </c>
      <c r="U120" s="226"/>
      <c r="V120" s="280">
        <f t="shared" si="47"/>
        <v>-27.020400000000002</v>
      </c>
      <c r="W120" s="226"/>
      <c r="X120" s="280"/>
      <c r="Y120" s="106"/>
      <c r="Z120" s="280"/>
      <c r="AA120" s="226"/>
      <c r="AB120" s="280"/>
      <c r="AC120" s="226"/>
      <c r="AD120" s="284"/>
      <c r="AF120" s="348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2:57" ht="15" customHeight="1">
      <c r="B121" s="278"/>
      <c r="C121" s="229"/>
      <c r="D121" s="279"/>
      <c r="E121" s="95"/>
      <c r="F121" s="280">
        <f t="shared" si="43"/>
        <v>-97.9</v>
      </c>
      <c r="G121" s="100"/>
      <c r="H121" s="281"/>
      <c r="I121" s="106"/>
      <c r="J121" s="280">
        <f t="shared" si="44"/>
        <v>0</v>
      </c>
      <c r="K121" s="103"/>
      <c r="L121" s="282">
        <f t="shared" ref="L121:L125" si="49">+SUM(H121/($F$7*$F$7)*10000)</f>
        <v>0</v>
      </c>
      <c r="M121" s="109"/>
      <c r="N121" s="281"/>
      <c r="O121" s="106"/>
      <c r="P121" s="281"/>
      <c r="Q121" s="106"/>
      <c r="R121" s="283">
        <f t="shared" si="45"/>
        <v>0</v>
      </c>
      <c r="S121" s="106"/>
      <c r="T121" s="280">
        <f t="shared" si="46"/>
        <v>0</v>
      </c>
      <c r="U121" s="226"/>
      <c r="V121" s="280">
        <f t="shared" si="47"/>
        <v>-27.020400000000002</v>
      </c>
      <c r="W121" s="226"/>
      <c r="X121" s="280"/>
      <c r="Y121" s="106"/>
      <c r="Z121" s="280"/>
      <c r="AA121" s="226"/>
      <c r="AB121" s="280"/>
      <c r="AC121" s="226"/>
      <c r="AD121" s="284"/>
      <c r="AF121" s="348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2:57" ht="15" customHeight="1">
      <c r="B122" s="278"/>
      <c r="C122" s="229"/>
      <c r="D122" s="279"/>
      <c r="E122" s="95"/>
      <c r="F122" s="280">
        <f t="shared" si="43"/>
        <v>-97.9</v>
      </c>
      <c r="G122" s="100"/>
      <c r="H122" s="281"/>
      <c r="I122" s="106"/>
      <c r="J122" s="280">
        <f t="shared" si="44"/>
        <v>0</v>
      </c>
      <c r="K122" s="103"/>
      <c r="L122" s="282">
        <f t="shared" si="49"/>
        <v>0</v>
      </c>
      <c r="M122" s="109"/>
      <c r="N122" s="281"/>
      <c r="O122" s="106"/>
      <c r="P122" s="281"/>
      <c r="Q122" s="106"/>
      <c r="R122" s="283">
        <f t="shared" si="45"/>
        <v>0</v>
      </c>
      <c r="S122" s="106"/>
      <c r="T122" s="280">
        <f t="shared" si="46"/>
        <v>0</v>
      </c>
      <c r="U122" s="226"/>
      <c r="V122" s="280">
        <f t="shared" si="47"/>
        <v>-27.020400000000002</v>
      </c>
      <c r="W122" s="226"/>
      <c r="X122" s="280"/>
      <c r="Y122" s="106"/>
      <c r="Z122" s="280"/>
      <c r="AA122" s="226"/>
      <c r="AB122" s="280"/>
      <c r="AC122" s="226"/>
      <c r="AD122" s="284"/>
      <c r="AF122" s="348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2:57" ht="15" customHeight="1">
      <c r="B123" s="278"/>
      <c r="C123" s="229"/>
      <c r="D123" s="279"/>
      <c r="E123" s="95"/>
      <c r="F123" s="280">
        <f t="shared" si="43"/>
        <v>-97.9</v>
      </c>
      <c r="G123" s="100"/>
      <c r="H123" s="281"/>
      <c r="I123" s="106"/>
      <c r="J123" s="280">
        <f t="shared" si="44"/>
        <v>0</v>
      </c>
      <c r="K123" s="103"/>
      <c r="L123" s="282">
        <f t="shared" si="49"/>
        <v>0</v>
      </c>
      <c r="M123" s="109"/>
      <c r="N123" s="281"/>
      <c r="O123" s="106"/>
      <c r="P123" s="281"/>
      <c r="Q123" s="106"/>
      <c r="R123" s="283">
        <f t="shared" si="45"/>
        <v>0</v>
      </c>
      <c r="S123" s="106"/>
      <c r="T123" s="280">
        <f t="shared" si="46"/>
        <v>0</v>
      </c>
      <c r="U123" s="226"/>
      <c r="V123" s="280">
        <f t="shared" si="47"/>
        <v>-27.020400000000002</v>
      </c>
      <c r="W123" s="226"/>
      <c r="X123" s="280"/>
      <c r="Y123" s="106"/>
      <c r="Z123" s="280"/>
      <c r="AA123" s="226"/>
      <c r="AB123" s="280"/>
      <c r="AC123" s="226"/>
      <c r="AD123" s="284"/>
      <c r="AF123" s="348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2:57" ht="15" customHeight="1">
      <c r="B124" s="278"/>
      <c r="C124" s="229"/>
      <c r="D124" s="279"/>
      <c r="E124" s="95"/>
      <c r="F124" s="280">
        <f t="shared" si="43"/>
        <v>-97.9</v>
      </c>
      <c r="G124" s="100"/>
      <c r="H124" s="281"/>
      <c r="I124" s="106"/>
      <c r="J124" s="280">
        <f t="shared" si="44"/>
        <v>0</v>
      </c>
      <c r="K124" s="103"/>
      <c r="L124" s="282">
        <f t="shared" si="49"/>
        <v>0</v>
      </c>
      <c r="M124" s="109"/>
      <c r="N124" s="281"/>
      <c r="O124" s="106"/>
      <c r="P124" s="281"/>
      <c r="Q124" s="106"/>
      <c r="R124" s="283">
        <f t="shared" si="45"/>
        <v>0</v>
      </c>
      <c r="S124" s="106"/>
      <c r="T124" s="280">
        <f t="shared" si="46"/>
        <v>0</v>
      </c>
      <c r="U124" s="226"/>
      <c r="V124" s="280">
        <f t="shared" si="47"/>
        <v>-27.020400000000002</v>
      </c>
      <c r="W124" s="226"/>
      <c r="X124" s="280"/>
      <c r="Y124" s="106"/>
      <c r="Z124" s="280"/>
      <c r="AA124" s="226"/>
      <c r="AB124" s="280"/>
      <c r="AC124" s="226"/>
      <c r="AD124" s="284"/>
      <c r="AF124" s="348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2:57" ht="15" customHeight="1">
      <c r="B125" s="169"/>
      <c r="C125" s="91"/>
      <c r="D125" s="172"/>
      <c r="E125" s="95"/>
      <c r="F125" s="173">
        <f t="shared" si="43"/>
        <v>-97.9</v>
      </c>
      <c r="G125" s="100"/>
      <c r="H125" s="174"/>
      <c r="I125" s="106"/>
      <c r="J125" s="173">
        <f t="shared" si="44"/>
        <v>0</v>
      </c>
      <c r="K125" s="103"/>
      <c r="L125" s="239">
        <f t="shared" si="49"/>
        <v>0</v>
      </c>
      <c r="M125" s="109"/>
      <c r="N125" s="174"/>
      <c r="O125" s="106"/>
      <c r="P125" s="174"/>
      <c r="Q125" s="106"/>
      <c r="R125" s="175">
        <f t="shared" si="45"/>
        <v>0</v>
      </c>
      <c r="S125" s="106"/>
      <c r="T125" s="173">
        <f t="shared" si="46"/>
        <v>0</v>
      </c>
      <c r="V125" s="173">
        <f t="shared" si="47"/>
        <v>-27.020400000000002</v>
      </c>
      <c r="X125" s="176"/>
      <c r="Y125" s="106"/>
      <c r="Z125" s="173">
        <f>SUM(X125-X119)</f>
        <v>0</v>
      </c>
      <c r="AB125" s="173">
        <f>SUM(X125-$X$11)</f>
        <v>0</v>
      </c>
      <c r="AD125" s="176"/>
      <c r="AF125" s="348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2:57" ht="15" customHeight="1">
      <c r="B126" s="278"/>
      <c r="C126" s="229"/>
      <c r="D126" s="279"/>
      <c r="E126" s="95"/>
      <c r="F126" s="280">
        <f t="shared" si="43"/>
        <v>-97.9</v>
      </c>
      <c r="G126" s="100"/>
      <c r="H126" s="281">
        <v>0</v>
      </c>
      <c r="I126" s="106"/>
      <c r="J126" s="280">
        <f t="shared" si="44"/>
        <v>0</v>
      </c>
      <c r="K126" s="103"/>
      <c r="L126" s="282">
        <f>+SUM(H126/($F$7*$F$7)*10000)</f>
        <v>0</v>
      </c>
      <c r="M126" s="109"/>
      <c r="N126" s="281"/>
      <c r="O126" s="106"/>
      <c r="P126" s="281">
        <v>0</v>
      </c>
      <c r="Q126" s="106"/>
      <c r="R126" s="283">
        <f t="shared" si="45"/>
        <v>0</v>
      </c>
      <c r="S126" s="106"/>
      <c r="T126" s="280">
        <f t="shared" si="46"/>
        <v>0</v>
      </c>
      <c r="U126" s="226"/>
      <c r="V126" s="280">
        <f t="shared" si="47"/>
        <v>-27.020400000000002</v>
      </c>
      <c r="W126" s="226"/>
      <c r="X126" s="280"/>
      <c r="Y126" s="106"/>
      <c r="Z126" s="280"/>
      <c r="AA126" s="226"/>
      <c r="AB126" s="280"/>
      <c r="AC126" s="226"/>
      <c r="AD126" s="284"/>
      <c r="AF126" s="348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2:57" ht="15" customHeight="1">
      <c r="B127" s="278"/>
      <c r="C127" s="229"/>
      <c r="D127" s="279"/>
      <c r="E127" s="95"/>
      <c r="F127" s="280">
        <f t="shared" si="43"/>
        <v>-97.9</v>
      </c>
      <c r="G127" s="100"/>
      <c r="H127" s="281"/>
      <c r="I127" s="106"/>
      <c r="J127" s="280">
        <f t="shared" si="44"/>
        <v>0</v>
      </c>
      <c r="K127" s="103"/>
      <c r="L127" s="282">
        <f t="shared" ref="L127:L131" si="50">+SUM(H127/($F$7*$F$7)*10000)</f>
        <v>0</v>
      </c>
      <c r="M127" s="109"/>
      <c r="N127" s="281"/>
      <c r="O127" s="106"/>
      <c r="P127" s="281"/>
      <c r="Q127" s="106"/>
      <c r="R127" s="283">
        <f t="shared" si="45"/>
        <v>0</v>
      </c>
      <c r="S127" s="106"/>
      <c r="T127" s="280">
        <f t="shared" si="46"/>
        <v>0</v>
      </c>
      <c r="U127" s="226"/>
      <c r="V127" s="280">
        <f t="shared" si="47"/>
        <v>-27.020400000000002</v>
      </c>
      <c r="W127" s="226"/>
      <c r="X127" s="280"/>
      <c r="Y127" s="106"/>
      <c r="Z127" s="280"/>
      <c r="AA127" s="226"/>
      <c r="AB127" s="280"/>
      <c r="AC127" s="226"/>
      <c r="AD127" s="284"/>
      <c r="AF127" s="348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2:57" ht="15" customHeight="1">
      <c r="B128" s="278"/>
      <c r="C128" s="229"/>
      <c r="D128" s="279"/>
      <c r="E128" s="95"/>
      <c r="F128" s="280">
        <f t="shared" si="43"/>
        <v>-97.9</v>
      </c>
      <c r="G128" s="100"/>
      <c r="H128" s="281"/>
      <c r="I128" s="106"/>
      <c r="J128" s="280">
        <f t="shared" si="44"/>
        <v>0</v>
      </c>
      <c r="K128" s="103"/>
      <c r="L128" s="282">
        <f t="shared" si="50"/>
        <v>0</v>
      </c>
      <c r="M128" s="109"/>
      <c r="N128" s="281"/>
      <c r="O128" s="106"/>
      <c r="P128" s="281"/>
      <c r="Q128" s="106"/>
      <c r="R128" s="283">
        <f t="shared" si="45"/>
        <v>0</v>
      </c>
      <c r="S128" s="106"/>
      <c r="T128" s="280">
        <f t="shared" si="46"/>
        <v>0</v>
      </c>
      <c r="U128" s="226"/>
      <c r="V128" s="280">
        <f t="shared" si="47"/>
        <v>-27.020400000000002</v>
      </c>
      <c r="W128" s="226"/>
      <c r="X128" s="280"/>
      <c r="Y128" s="106"/>
      <c r="Z128" s="280"/>
      <c r="AA128" s="226"/>
      <c r="AB128" s="280"/>
      <c r="AC128" s="226"/>
      <c r="AD128" s="284"/>
      <c r="AF128" s="348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2:57" ht="15" customHeight="1">
      <c r="B129" s="278"/>
      <c r="C129" s="229"/>
      <c r="D129" s="279"/>
      <c r="E129" s="95"/>
      <c r="F129" s="280">
        <f t="shared" si="43"/>
        <v>-97.9</v>
      </c>
      <c r="G129" s="100"/>
      <c r="H129" s="281"/>
      <c r="I129" s="106"/>
      <c r="J129" s="280">
        <f t="shared" si="44"/>
        <v>0</v>
      </c>
      <c r="K129" s="103"/>
      <c r="L129" s="282">
        <f t="shared" si="50"/>
        <v>0</v>
      </c>
      <c r="M129" s="109"/>
      <c r="N129" s="281"/>
      <c r="O129" s="106"/>
      <c r="P129" s="281"/>
      <c r="Q129" s="106"/>
      <c r="R129" s="283">
        <f t="shared" si="45"/>
        <v>0</v>
      </c>
      <c r="S129" s="106"/>
      <c r="T129" s="280">
        <f t="shared" si="46"/>
        <v>0</v>
      </c>
      <c r="U129" s="226"/>
      <c r="V129" s="280">
        <f t="shared" si="47"/>
        <v>-27.020400000000002</v>
      </c>
      <c r="W129" s="226"/>
      <c r="X129" s="280"/>
      <c r="Y129" s="106"/>
      <c r="Z129" s="280"/>
      <c r="AA129" s="226"/>
      <c r="AB129" s="280"/>
      <c r="AC129" s="226"/>
      <c r="AD129" s="284"/>
      <c r="AF129" s="348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</row>
    <row r="130" spans="2:57" ht="15" customHeight="1">
      <c r="B130" s="278"/>
      <c r="C130" s="229"/>
      <c r="D130" s="279"/>
      <c r="E130" s="95"/>
      <c r="F130" s="280">
        <f t="shared" si="43"/>
        <v>-97.9</v>
      </c>
      <c r="G130" s="100"/>
      <c r="H130" s="281"/>
      <c r="I130" s="106"/>
      <c r="J130" s="280">
        <f t="shared" si="44"/>
        <v>0</v>
      </c>
      <c r="K130" s="103"/>
      <c r="L130" s="282">
        <f t="shared" si="50"/>
        <v>0</v>
      </c>
      <c r="M130" s="109"/>
      <c r="N130" s="281"/>
      <c r="O130" s="106"/>
      <c r="P130" s="281"/>
      <c r="Q130" s="106"/>
      <c r="R130" s="283">
        <f t="shared" si="45"/>
        <v>0</v>
      </c>
      <c r="S130" s="106"/>
      <c r="T130" s="280">
        <f t="shared" si="46"/>
        <v>0</v>
      </c>
      <c r="U130" s="226"/>
      <c r="V130" s="280">
        <f t="shared" si="47"/>
        <v>-27.020400000000002</v>
      </c>
      <c r="W130" s="226"/>
      <c r="X130" s="280"/>
      <c r="Y130" s="106"/>
      <c r="Z130" s="280"/>
      <c r="AA130" s="226"/>
      <c r="AB130" s="280"/>
      <c r="AC130" s="226"/>
      <c r="AD130" s="284"/>
      <c r="AF130" s="348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</row>
    <row r="131" spans="2:57" ht="15" customHeight="1">
      <c r="B131" s="169"/>
      <c r="C131" s="91"/>
      <c r="D131" s="172"/>
      <c r="E131" s="95"/>
      <c r="F131" s="173">
        <f t="shared" si="43"/>
        <v>-97.9</v>
      </c>
      <c r="G131" s="100"/>
      <c r="H131" s="174"/>
      <c r="I131" s="106"/>
      <c r="J131" s="173">
        <f t="shared" si="44"/>
        <v>0</v>
      </c>
      <c r="K131" s="103"/>
      <c r="L131" s="239">
        <f t="shared" si="50"/>
        <v>0</v>
      </c>
      <c r="M131" s="109"/>
      <c r="N131" s="174"/>
      <c r="O131" s="106"/>
      <c r="P131" s="174"/>
      <c r="Q131" s="106"/>
      <c r="R131" s="175">
        <f t="shared" si="45"/>
        <v>0</v>
      </c>
      <c r="S131" s="106"/>
      <c r="T131" s="173">
        <f t="shared" si="46"/>
        <v>0</v>
      </c>
      <c r="V131" s="173">
        <f t="shared" si="47"/>
        <v>-27.020400000000002</v>
      </c>
      <c r="X131" s="176"/>
      <c r="Y131" s="106"/>
      <c r="Z131" s="173">
        <f>SUM(X131-X125)</f>
        <v>0</v>
      </c>
      <c r="AB131" s="173">
        <f>SUM(X131-$X$11)</f>
        <v>0</v>
      </c>
      <c r="AD131" s="176"/>
      <c r="AF131" s="348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</row>
    <row r="132" spans="2:57" ht="15" customHeight="1">
      <c r="B132" s="278"/>
      <c r="C132" s="229"/>
      <c r="D132" s="279"/>
      <c r="E132" s="95"/>
      <c r="F132" s="280">
        <f t="shared" si="43"/>
        <v>-97.9</v>
      </c>
      <c r="G132" s="100"/>
      <c r="H132" s="281">
        <v>0</v>
      </c>
      <c r="I132" s="106"/>
      <c r="J132" s="280">
        <f t="shared" si="44"/>
        <v>0</v>
      </c>
      <c r="K132" s="103"/>
      <c r="L132" s="282">
        <f>+SUM(H132/($F$7*$F$7)*10000)</f>
        <v>0</v>
      </c>
      <c r="M132" s="109"/>
      <c r="N132" s="281"/>
      <c r="O132" s="106"/>
      <c r="P132" s="281">
        <v>0</v>
      </c>
      <c r="Q132" s="106"/>
      <c r="R132" s="283">
        <f t="shared" si="45"/>
        <v>0</v>
      </c>
      <c r="S132" s="106"/>
      <c r="T132" s="280">
        <f t="shared" si="46"/>
        <v>0</v>
      </c>
      <c r="U132" s="226"/>
      <c r="V132" s="280">
        <f t="shared" si="47"/>
        <v>-27.020400000000002</v>
      </c>
      <c r="W132" s="226"/>
      <c r="X132" s="280"/>
      <c r="Y132" s="106"/>
      <c r="Z132" s="280"/>
      <c r="AA132" s="226"/>
      <c r="AB132" s="280"/>
      <c r="AC132" s="226"/>
      <c r="AD132" s="284"/>
      <c r="AF132" s="348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</row>
    <row r="133" spans="2:57" ht="15" customHeight="1">
      <c r="B133" s="278"/>
      <c r="C133" s="229"/>
      <c r="D133" s="279"/>
      <c r="E133" s="95"/>
      <c r="F133" s="280">
        <f t="shared" si="43"/>
        <v>-97.9</v>
      </c>
      <c r="G133" s="100"/>
      <c r="H133" s="281"/>
      <c r="I133" s="106"/>
      <c r="J133" s="280">
        <f t="shared" si="44"/>
        <v>0</v>
      </c>
      <c r="K133" s="103"/>
      <c r="L133" s="282">
        <f t="shared" ref="L133:L137" si="51">+SUM(H133/($F$7*$F$7)*10000)</f>
        <v>0</v>
      </c>
      <c r="M133" s="109"/>
      <c r="N133" s="281"/>
      <c r="O133" s="106"/>
      <c r="P133" s="281"/>
      <c r="Q133" s="106"/>
      <c r="R133" s="283">
        <f t="shared" si="45"/>
        <v>0</v>
      </c>
      <c r="S133" s="106"/>
      <c r="T133" s="280">
        <f t="shared" si="46"/>
        <v>0</v>
      </c>
      <c r="U133" s="226"/>
      <c r="V133" s="280">
        <f t="shared" si="47"/>
        <v>-27.020400000000002</v>
      </c>
      <c r="W133" s="226"/>
      <c r="X133" s="280"/>
      <c r="Y133" s="106"/>
      <c r="Z133" s="280"/>
      <c r="AA133" s="226"/>
      <c r="AB133" s="280"/>
      <c r="AC133" s="226"/>
      <c r="AD133" s="284"/>
      <c r="AF133" s="348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</row>
    <row r="134" spans="2:57" ht="15" customHeight="1">
      <c r="B134" s="278"/>
      <c r="C134" s="229"/>
      <c r="D134" s="279"/>
      <c r="E134" s="95"/>
      <c r="F134" s="280">
        <f t="shared" si="43"/>
        <v>-97.9</v>
      </c>
      <c r="G134" s="100"/>
      <c r="H134" s="281"/>
      <c r="I134" s="106"/>
      <c r="J134" s="280">
        <f t="shared" si="44"/>
        <v>0</v>
      </c>
      <c r="K134" s="103"/>
      <c r="L134" s="282">
        <f t="shared" si="51"/>
        <v>0</v>
      </c>
      <c r="M134" s="109"/>
      <c r="N134" s="281"/>
      <c r="O134" s="106"/>
      <c r="P134" s="281"/>
      <c r="Q134" s="106"/>
      <c r="R134" s="283">
        <f t="shared" si="45"/>
        <v>0</v>
      </c>
      <c r="S134" s="106"/>
      <c r="T134" s="280">
        <f t="shared" si="46"/>
        <v>0</v>
      </c>
      <c r="U134" s="226"/>
      <c r="V134" s="280">
        <f t="shared" si="47"/>
        <v>-27.020400000000002</v>
      </c>
      <c r="W134" s="226"/>
      <c r="X134" s="280"/>
      <c r="Y134" s="106"/>
      <c r="Z134" s="280"/>
      <c r="AA134" s="226"/>
      <c r="AB134" s="280"/>
      <c r="AC134" s="226"/>
      <c r="AD134" s="284"/>
      <c r="AF134" s="348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</row>
    <row r="135" spans="2:57" ht="15" customHeight="1">
      <c r="B135" s="278"/>
      <c r="C135" s="229"/>
      <c r="D135" s="279"/>
      <c r="E135" s="95"/>
      <c r="F135" s="280">
        <f t="shared" si="43"/>
        <v>-97.9</v>
      </c>
      <c r="G135" s="100"/>
      <c r="H135" s="281"/>
      <c r="I135" s="106"/>
      <c r="J135" s="280">
        <f t="shared" si="44"/>
        <v>0</v>
      </c>
      <c r="K135" s="103"/>
      <c r="L135" s="282">
        <f t="shared" si="51"/>
        <v>0</v>
      </c>
      <c r="M135" s="109"/>
      <c r="N135" s="281"/>
      <c r="O135" s="106"/>
      <c r="P135" s="281"/>
      <c r="Q135" s="106"/>
      <c r="R135" s="283">
        <f t="shared" si="45"/>
        <v>0</v>
      </c>
      <c r="S135" s="106"/>
      <c r="T135" s="280">
        <f t="shared" si="46"/>
        <v>0</v>
      </c>
      <c r="U135" s="226"/>
      <c r="V135" s="280">
        <f t="shared" si="47"/>
        <v>-27.020400000000002</v>
      </c>
      <c r="W135" s="226"/>
      <c r="X135" s="280"/>
      <c r="Y135" s="106"/>
      <c r="Z135" s="280"/>
      <c r="AA135" s="226"/>
      <c r="AB135" s="280"/>
      <c r="AC135" s="226"/>
      <c r="AD135" s="284"/>
      <c r="AF135" s="348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</row>
    <row r="136" spans="2:57" ht="15" customHeight="1">
      <c r="B136" s="278"/>
      <c r="C136" s="229"/>
      <c r="D136" s="279"/>
      <c r="E136" s="95"/>
      <c r="F136" s="280">
        <f t="shared" si="43"/>
        <v>-97.9</v>
      </c>
      <c r="G136" s="100"/>
      <c r="H136" s="281"/>
      <c r="I136" s="106"/>
      <c r="J136" s="280">
        <f t="shared" si="44"/>
        <v>0</v>
      </c>
      <c r="K136" s="103"/>
      <c r="L136" s="282">
        <f t="shared" si="51"/>
        <v>0</v>
      </c>
      <c r="M136" s="109"/>
      <c r="N136" s="281"/>
      <c r="O136" s="106"/>
      <c r="P136" s="281"/>
      <c r="Q136" s="106"/>
      <c r="R136" s="283">
        <f t="shared" si="45"/>
        <v>0</v>
      </c>
      <c r="S136" s="106"/>
      <c r="T136" s="280">
        <f t="shared" si="46"/>
        <v>0</v>
      </c>
      <c r="U136" s="226"/>
      <c r="V136" s="280">
        <f t="shared" si="47"/>
        <v>-27.020400000000002</v>
      </c>
      <c r="W136" s="226"/>
      <c r="X136" s="280"/>
      <c r="Y136" s="106"/>
      <c r="Z136" s="280"/>
      <c r="AA136" s="226"/>
      <c r="AB136" s="280"/>
      <c r="AC136" s="226"/>
      <c r="AD136" s="284"/>
      <c r="AF136" s="348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</row>
    <row r="137" spans="2:57" ht="15" customHeight="1">
      <c r="B137" s="169"/>
      <c r="C137" s="91"/>
      <c r="D137" s="172"/>
      <c r="E137" s="95"/>
      <c r="F137" s="173">
        <f t="shared" si="43"/>
        <v>-97.9</v>
      </c>
      <c r="G137" s="100"/>
      <c r="H137" s="174"/>
      <c r="I137" s="106"/>
      <c r="J137" s="173">
        <f t="shared" si="44"/>
        <v>0</v>
      </c>
      <c r="K137" s="103"/>
      <c r="L137" s="239">
        <f t="shared" si="51"/>
        <v>0</v>
      </c>
      <c r="M137" s="109"/>
      <c r="N137" s="174"/>
      <c r="O137" s="106"/>
      <c r="P137" s="174"/>
      <c r="Q137" s="106"/>
      <c r="R137" s="175">
        <f t="shared" si="45"/>
        <v>0</v>
      </c>
      <c r="S137" s="106"/>
      <c r="T137" s="173">
        <f t="shared" si="46"/>
        <v>0</v>
      </c>
      <c r="V137" s="173">
        <f t="shared" si="47"/>
        <v>-27.020400000000002</v>
      </c>
      <c r="X137" s="176"/>
      <c r="Y137" s="106"/>
      <c r="Z137" s="173">
        <f>SUM(X137-X131)</f>
        <v>0</v>
      </c>
      <c r="AB137" s="173">
        <f>SUM(X137-$X$11)</f>
        <v>0</v>
      </c>
      <c r="AD137" s="176"/>
      <c r="AF137" s="348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</row>
    <row r="138" spans="2:57" ht="15" customHeight="1">
      <c r="B138" s="278"/>
      <c r="C138" s="229"/>
      <c r="D138" s="279"/>
      <c r="E138" s="95"/>
      <c r="F138" s="280">
        <f t="shared" si="43"/>
        <v>-97.9</v>
      </c>
      <c r="G138" s="100"/>
      <c r="H138" s="281">
        <v>0</v>
      </c>
      <c r="I138" s="106"/>
      <c r="J138" s="280">
        <f t="shared" si="44"/>
        <v>0</v>
      </c>
      <c r="K138" s="103"/>
      <c r="L138" s="282">
        <f>+SUM(H138/($F$7*$F$7)*10000)</f>
        <v>0</v>
      </c>
      <c r="M138" s="109"/>
      <c r="N138" s="281"/>
      <c r="O138" s="106"/>
      <c r="P138" s="281">
        <v>0</v>
      </c>
      <c r="Q138" s="106"/>
      <c r="R138" s="283">
        <f t="shared" si="45"/>
        <v>0</v>
      </c>
      <c r="S138" s="106"/>
      <c r="T138" s="280">
        <f t="shared" si="46"/>
        <v>0</v>
      </c>
      <c r="U138" s="226"/>
      <c r="V138" s="280">
        <f t="shared" si="47"/>
        <v>-27.020400000000002</v>
      </c>
      <c r="W138" s="226"/>
      <c r="X138" s="280"/>
      <c r="Y138" s="106"/>
      <c r="Z138" s="280"/>
      <c r="AA138" s="226"/>
      <c r="AB138" s="280"/>
      <c r="AC138" s="226"/>
      <c r="AD138" s="284"/>
      <c r="AF138" s="348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</row>
    <row r="139" spans="2:57" ht="15" customHeight="1">
      <c r="B139" s="278"/>
      <c r="C139" s="229"/>
      <c r="D139" s="279"/>
      <c r="E139" s="95"/>
      <c r="F139" s="280">
        <f t="shared" si="43"/>
        <v>-97.9</v>
      </c>
      <c r="G139" s="100"/>
      <c r="H139" s="281"/>
      <c r="I139" s="106"/>
      <c r="J139" s="280">
        <f t="shared" si="44"/>
        <v>0</v>
      </c>
      <c r="K139" s="103"/>
      <c r="L139" s="282">
        <f t="shared" ref="L139:L143" si="52">+SUM(H139/($F$7*$F$7)*10000)</f>
        <v>0</v>
      </c>
      <c r="M139" s="109"/>
      <c r="N139" s="281"/>
      <c r="O139" s="106"/>
      <c r="P139" s="281"/>
      <c r="Q139" s="106"/>
      <c r="R139" s="283">
        <f t="shared" si="45"/>
        <v>0</v>
      </c>
      <c r="S139" s="106"/>
      <c r="T139" s="280">
        <f t="shared" si="46"/>
        <v>0</v>
      </c>
      <c r="U139" s="226"/>
      <c r="V139" s="280">
        <f t="shared" si="47"/>
        <v>-27.020400000000002</v>
      </c>
      <c r="W139" s="226"/>
      <c r="X139" s="280"/>
      <c r="Y139" s="106"/>
      <c r="Z139" s="280"/>
      <c r="AA139" s="226"/>
      <c r="AB139" s="280"/>
      <c r="AC139" s="226"/>
      <c r="AD139" s="284"/>
      <c r="AF139" s="348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</row>
    <row r="140" spans="2:57" ht="15" customHeight="1">
      <c r="B140" s="278"/>
      <c r="C140" s="229"/>
      <c r="D140" s="279"/>
      <c r="E140" s="95"/>
      <c r="F140" s="280">
        <f t="shared" si="43"/>
        <v>-97.9</v>
      </c>
      <c r="G140" s="100"/>
      <c r="H140" s="281"/>
      <c r="I140" s="106"/>
      <c r="J140" s="280">
        <f t="shared" si="44"/>
        <v>0</v>
      </c>
      <c r="K140" s="103"/>
      <c r="L140" s="282">
        <f t="shared" si="52"/>
        <v>0</v>
      </c>
      <c r="M140" s="109"/>
      <c r="N140" s="281"/>
      <c r="O140" s="106"/>
      <c r="P140" s="281"/>
      <c r="Q140" s="106"/>
      <c r="R140" s="283">
        <f t="shared" si="45"/>
        <v>0</v>
      </c>
      <c r="S140" s="106"/>
      <c r="T140" s="280">
        <f t="shared" si="46"/>
        <v>0</v>
      </c>
      <c r="U140" s="226"/>
      <c r="V140" s="280">
        <f t="shared" si="47"/>
        <v>-27.020400000000002</v>
      </c>
      <c r="W140" s="226"/>
      <c r="X140" s="280"/>
      <c r="Y140" s="106"/>
      <c r="Z140" s="280"/>
      <c r="AA140" s="226"/>
      <c r="AB140" s="280"/>
      <c r="AC140" s="226"/>
      <c r="AD140" s="284"/>
      <c r="AF140" s="348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</row>
    <row r="141" spans="2:57" ht="15" customHeight="1">
      <c r="B141" s="278"/>
      <c r="C141" s="229"/>
      <c r="D141" s="279"/>
      <c r="E141" s="95"/>
      <c r="F141" s="280">
        <f t="shared" si="43"/>
        <v>-97.9</v>
      </c>
      <c r="G141" s="100"/>
      <c r="H141" s="281"/>
      <c r="I141" s="106"/>
      <c r="J141" s="280">
        <f t="shared" si="44"/>
        <v>0</v>
      </c>
      <c r="K141" s="103"/>
      <c r="L141" s="282">
        <f t="shared" si="52"/>
        <v>0</v>
      </c>
      <c r="M141" s="109"/>
      <c r="N141" s="281"/>
      <c r="O141" s="106"/>
      <c r="P141" s="281"/>
      <c r="Q141" s="106"/>
      <c r="R141" s="283">
        <f t="shared" si="45"/>
        <v>0</v>
      </c>
      <c r="S141" s="106"/>
      <c r="T141" s="280">
        <f t="shared" si="46"/>
        <v>0</v>
      </c>
      <c r="U141" s="226"/>
      <c r="V141" s="280">
        <f t="shared" si="47"/>
        <v>-27.020400000000002</v>
      </c>
      <c r="W141" s="226"/>
      <c r="X141" s="280"/>
      <c r="Y141" s="106"/>
      <c r="Z141" s="280"/>
      <c r="AA141" s="226"/>
      <c r="AB141" s="280"/>
      <c r="AC141" s="226"/>
      <c r="AD141" s="284"/>
      <c r="AF141" s="348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</row>
    <row r="142" spans="2:57" ht="15" customHeight="1">
      <c r="B142" s="278"/>
      <c r="C142" s="229"/>
      <c r="D142" s="279"/>
      <c r="E142" s="95"/>
      <c r="F142" s="280">
        <f t="shared" si="43"/>
        <v>-97.9</v>
      </c>
      <c r="G142" s="100"/>
      <c r="H142" s="281"/>
      <c r="I142" s="106"/>
      <c r="J142" s="280">
        <f t="shared" si="44"/>
        <v>0</v>
      </c>
      <c r="K142" s="103"/>
      <c r="L142" s="282">
        <f t="shared" si="52"/>
        <v>0</v>
      </c>
      <c r="M142" s="109"/>
      <c r="N142" s="281"/>
      <c r="O142" s="106"/>
      <c r="P142" s="281"/>
      <c r="Q142" s="106"/>
      <c r="R142" s="283">
        <f t="shared" si="45"/>
        <v>0</v>
      </c>
      <c r="S142" s="106"/>
      <c r="T142" s="280">
        <f t="shared" si="46"/>
        <v>0</v>
      </c>
      <c r="U142" s="226"/>
      <c r="V142" s="280">
        <f t="shared" si="47"/>
        <v>-27.020400000000002</v>
      </c>
      <c r="W142" s="226"/>
      <c r="X142" s="280"/>
      <c r="Y142" s="106"/>
      <c r="Z142" s="280"/>
      <c r="AA142" s="226"/>
      <c r="AB142" s="280"/>
      <c r="AC142" s="226"/>
      <c r="AD142" s="284"/>
      <c r="AF142" s="348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2:57" ht="15" customHeight="1">
      <c r="B143" s="169"/>
      <c r="C143" s="91"/>
      <c r="D143" s="172"/>
      <c r="E143" s="95"/>
      <c r="F143" s="173">
        <f t="shared" ref="F143:F149" si="53">SUM(H143-$H$11)</f>
        <v>-97.9</v>
      </c>
      <c r="G143" s="100"/>
      <c r="H143" s="174"/>
      <c r="I143" s="106"/>
      <c r="J143" s="173">
        <f t="shared" ref="J143:J149" si="54">SUM(H143-H142)</f>
        <v>0</v>
      </c>
      <c r="K143" s="103"/>
      <c r="L143" s="239">
        <f t="shared" si="52"/>
        <v>0</v>
      </c>
      <c r="M143" s="109"/>
      <c r="N143" s="174"/>
      <c r="O143" s="106"/>
      <c r="P143" s="174"/>
      <c r="Q143" s="106"/>
      <c r="R143" s="175">
        <f t="shared" ref="R143:R149" si="55">SUM(H143/100)*P143</f>
        <v>0</v>
      </c>
      <c r="S143" s="106"/>
      <c r="T143" s="173">
        <f t="shared" ref="T143:T149" si="56">SUM(R143-R142)</f>
        <v>0</v>
      </c>
      <c r="V143" s="173">
        <f t="shared" ref="V143:V149" si="57">SUM(R143-$R$11)</f>
        <v>-27.020400000000002</v>
      </c>
      <c r="X143" s="176"/>
      <c r="Y143" s="106"/>
      <c r="Z143" s="173">
        <f>SUM(X143-X137)</f>
        <v>0</v>
      </c>
      <c r="AB143" s="173">
        <f>SUM(X143-$X$11)</f>
        <v>0</v>
      </c>
      <c r="AD143" s="176"/>
      <c r="AF143" s="348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  <row r="144" spans="2:57" ht="15" customHeight="1">
      <c r="B144" s="278"/>
      <c r="C144" s="229"/>
      <c r="D144" s="279"/>
      <c r="E144" s="95"/>
      <c r="F144" s="280">
        <f t="shared" si="53"/>
        <v>-97.9</v>
      </c>
      <c r="G144" s="100"/>
      <c r="H144" s="281">
        <v>0</v>
      </c>
      <c r="I144" s="106"/>
      <c r="J144" s="280">
        <f t="shared" si="54"/>
        <v>0</v>
      </c>
      <c r="K144" s="103"/>
      <c r="L144" s="282">
        <f>+SUM(H144/($F$7*$F$7)*10000)</f>
        <v>0</v>
      </c>
      <c r="M144" s="109"/>
      <c r="N144" s="281"/>
      <c r="O144" s="106"/>
      <c r="P144" s="281">
        <v>0</v>
      </c>
      <c r="Q144" s="106"/>
      <c r="R144" s="283">
        <f t="shared" si="55"/>
        <v>0</v>
      </c>
      <c r="S144" s="106"/>
      <c r="T144" s="280">
        <f t="shared" si="56"/>
        <v>0</v>
      </c>
      <c r="U144" s="226"/>
      <c r="V144" s="280">
        <f t="shared" si="57"/>
        <v>-27.020400000000002</v>
      </c>
      <c r="W144" s="226"/>
      <c r="X144" s="280"/>
      <c r="Y144" s="106"/>
      <c r="Z144" s="280"/>
      <c r="AA144" s="226"/>
      <c r="AB144" s="280"/>
      <c r="AC144" s="226"/>
      <c r="AD144" s="284"/>
      <c r="AF144" s="348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</row>
    <row r="145" spans="1:57" ht="15" customHeight="1">
      <c r="B145" s="278"/>
      <c r="C145" s="229"/>
      <c r="D145" s="279"/>
      <c r="E145" s="95"/>
      <c r="F145" s="280">
        <f t="shared" si="53"/>
        <v>-97.9</v>
      </c>
      <c r="G145" s="100"/>
      <c r="H145" s="281"/>
      <c r="I145" s="106"/>
      <c r="J145" s="280">
        <f t="shared" si="54"/>
        <v>0</v>
      </c>
      <c r="K145" s="103"/>
      <c r="L145" s="282">
        <f t="shared" ref="L145:L149" si="58">+SUM(H145/($F$7*$F$7)*10000)</f>
        <v>0</v>
      </c>
      <c r="M145" s="109"/>
      <c r="N145" s="281"/>
      <c r="O145" s="106"/>
      <c r="P145" s="281"/>
      <c r="Q145" s="106"/>
      <c r="R145" s="283">
        <f t="shared" si="55"/>
        <v>0</v>
      </c>
      <c r="S145" s="106"/>
      <c r="T145" s="280">
        <f t="shared" si="56"/>
        <v>0</v>
      </c>
      <c r="U145" s="226"/>
      <c r="V145" s="280">
        <f t="shared" si="57"/>
        <v>-27.020400000000002</v>
      </c>
      <c r="W145" s="226"/>
      <c r="X145" s="280"/>
      <c r="Y145" s="106"/>
      <c r="Z145" s="280"/>
      <c r="AA145" s="226"/>
      <c r="AB145" s="280"/>
      <c r="AC145" s="226"/>
      <c r="AD145" s="284"/>
      <c r="AF145" s="348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</row>
    <row r="146" spans="1:57" ht="15" customHeight="1">
      <c r="B146" s="278"/>
      <c r="C146" s="229"/>
      <c r="D146" s="279"/>
      <c r="E146" s="95"/>
      <c r="F146" s="280">
        <f t="shared" si="53"/>
        <v>-97.9</v>
      </c>
      <c r="G146" s="100"/>
      <c r="H146" s="281"/>
      <c r="I146" s="106"/>
      <c r="J146" s="280">
        <f t="shared" si="54"/>
        <v>0</v>
      </c>
      <c r="K146" s="103"/>
      <c r="L146" s="282">
        <f t="shared" si="58"/>
        <v>0</v>
      </c>
      <c r="M146" s="109"/>
      <c r="N146" s="281"/>
      <c r="O146" s="106"/>
      <c r="P146" s="281"/>
      <c r="Q146" s="106"/>
      <c r="R146" s="283">
        <f t="shared" si="55"/>
        <v>0</v>
      </c>
      <c r="S146" s="106"/>
      <c r="T146" s="280">
        <f t="shared" si="56"/>
        <v>0</v>
      </c>
      <c r="U146" s="226"/>
      <c r="V146" s="280">
        <f t="shared" si="57"/>
        <v>-27.020400000000002</v>
      </c>
      <c r="W146" s="226"/>
      <c r="X146" s="280"/>
      <c r="Y146" s="106"/>
      <c r="Z146" s="280"/>
      <c r="AA146" s="226"/>
      <c r="AB146" s="280"/>
      <c r="AC146" s="226"/>
      <c r="AD146" s="284"/>
      <c r="AF146" s="348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</row>
    <row r="147" spans="1:57" ht="15" customHeight="1">
      <c r="B147" s="278"/>
      <c r="C147" s="229"/>
      <c r="D147" s="279"/>
      <c r="E147" s="95"/>
      <c r="F147" s="280">
        <f t="shared" si="53"/>
        <v>-97.9</v>
      </c>
      <c r="G147" s="100"/>
      <c r="H147" s="281"/>
      <c r="I147" s="106"/>
      <c r="J147" s="280">
        <f t="shared" si="54"/>
        <v>0</v>
      </c>
      <c r="K147" s="103"/>
      <c r="L147" s="282">
        <f t="shared" si="58"/>
        <v>0</v>
      </c>
      <c r="M147" s="109"/>
      <c r="N147" s="281"/>
      <c r="O147" s="106"/>
      <c r="P147" s="281"/>
      <c r="Q147" s="106"/>
      <c r="R147" s="283">
        <f t="shared" si="55"/>
        <v>0</v>
      </c>
      <c r="S147" s="106"/>
      <c r="T147" s="280">
        <f t="shared" si="56"/>
        <v>0</v>
      </c>
      <c r="U147" s="226"/>
      <c r="V147" s="280">
        <f t="shared" si="57"/>
        <v>-27.020400000000002</v>
      </c>
      <c r="W147" s="226"/>
      <c r="X147" s="280"/>
      <c r="Y147" s="106"/>
      <c r="Z147" s="280"/>
      <c r="AA147" s="226"/>
      <c r="AB147" s="280"/>
      <c r="AC147" s="226"/>
      <c r="AD147" s="284"/>
      <c r="AF147" s="348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</row>
    <row r="148" spans="1:57" ht="15" customHeight="1">
      <c r="B148" s="278"/>
      <c r="C148" s="229"/>
      <c r="D148" s="279"/>
      <c r="E148" s="95"/>
      <c r="F148" s="280">
        <f t="shared" si="53"/>
        <v>-97.9</v>
      </c>
      <c r="G148" s="100"/>
      <c r="H148" s="281"/>
      <c r="I148" s="106"/>
      <c r="J148" s="280">
        <f t="shared" si="54"/>
        <v>0</v>
      </c>
      <c r="K148" s="103"/>
      <c r="L148" s="282">
        <f t="shared" si="58"/>
        <v>0</v>
      </c>
      <c r="M148" s="109"/>
      <c r="N148" s="281"/>
      <c r="O148" s="106"/>
      <c r="P148" s="281"/>
      <c r="Q148" s="106"/>
      <c r="R148" s="283">
        <f t="shared" si="55"/>
        <v>0</v>
      </c>
      <c r="S148" s="106"/>
      <c r="T148" s="280">
        <f t="shared" si="56"/>
        <v>0</v>
      </c>
      <c r="U148" s="226"/>
      <c r="V148" s="280">
        <f t="shared" si="57"/>
        <v>-27.020400000000002</v>
      </c>
      <c r="W148" s="226"/>
      <c r="X148" s="280"/>
      <c r="Y148" s="106"/>
      <c r="Z148" s="280"/>
      <c r="AA148" s="226"/>
      <c r="AB148" s="280"/>
      <c r="AC148" s="226"/>
      <c r="AD148" s="284"/>
      <c r="AF148" s="348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</row>
    <row r="149" spans="1:57" ht="15" customHeight="1">
      <c r="B149" s="169"/>
      <c r="C149" s="91"/>
      <c r="D149" s="172"/>
      <c r="E149" s="95"/>
      <c r="F149" s="173">
        <f t="shared" si="53"/>
        <v>-97.9</v>
      </c>
      <c r="G149" s="100"/>
      <c r="H149" s="174"/>
      <c r="I149" s="106"/>
      <c r="J149" s="173">
        <f t="shared" si="54"/>
        <v>0</v>
      </c>
      <c r="K149" s="103"/>
      <c r="L149" s="239">
        <f t="shared" si="58"/>
        <v>0</v>
      </c>
      <c r="M149" s="109"/>
      <c r="N149" s="174"/>
      <c r="O149" s="106"/>
      <c r="P149" s="174"/>
      <c r="Q149" s="106"/>
      <c r="R149" s="175">
        <f t="shared" si="55"/>
        <v>0</v>
      </c>
      <c r="S149" s="106"/>
      <c r="T149" s="173">
        <f t="shared" si="56"/>
        <v>0</v>
      </c>
      <c r="V149" s="173">
        <f t="shared" si="57"/>
        <v>-27.020400000000002</v>
      </c>
      <c r="X149" s="176"/>
      <c r="Y149" s="106"/>
      <c r="Z149" s="173">
        <f>SUM(X149-X143)</f>
        <v>0</v>
      </c>
      <c r="AB149" s="173">
        <f>SUM(X149-$X$11)</f>
        <v>0</v>
      </c>
      <c r="AD149" s="176"/>
      <c r="AF149" s="348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</row>
    <row r="150" spans="1:57" ht="15" customHeight="1">
      <c r="A150" s="207"/>
      <c r="B150" s="278"/>
      <c r="C150" s="229"/>
      <c r="D150" s="279"/>
      <c r="E150" s="95"/>
      <c r="F150" s="280">
        <f t="shared" ref="F150" si="59">SUM(H150-$H$11)</f>
        <v>-97.9</v>
      </c>
      <c r="G150" s="100"/>
      <c r="H150" s="281"/>
      <c r="I150" s="106"/>
      <c r="J150" s="280">
        <f t="shared" ref="J150" si="60">SUM(H150-H149)</f>
        <v>0</v>
      </c>
      <c r="K150" s="103"/>
      <c r="L150" s="282">
        <f t="shared" ref="L150" si="61">+SUM(H150/($F$7*$F$7))</f>
        <v>0</v>
      </c>
      <c r="M150" s="109"/>
      <c r="N150" s="281"/>
      <c r="O150" s="106"/>
      <c r="P150" s="281"/>
      <c r="Q150" s="106"/>
      <c r="R150" s="283">
        <f t="shared" ref="R150" si="62">SUM(H150/100)*P150</f>
        <v>0</v>
      </c>
      <c r="S150" s="106"/>
      <c r="T150" s="280">
        <f t="shared" ref="T150" si="63">SUM(R150-R149)</f>
        <v>0</v>
      </c>
      <c r="U150" s="226"/>
      <c r="V150" s="280">
        <f t="shared" ref="V150" si="64">SUM(R150-$R$11)</f>
        <v>-27.020400000000002</v>
      </c>
      <c r="W150" s="226"/>
      <c r="X150" s="280"/>
      <c r="Y150" s="106"/>
      <c r="Z150" s="280"/>
      <c r="AA150" s="226"/>
      <c r="AB150" s="280"/>
      <c r="AC150" s="226"/>
      <c r="AD150" s="284"/>
      <c r="AE150" s="207"/>
      <c r="AF150" s="348"/>
      <c r="AG150" s="207"/>
      <c r="AH150" s="207"/>
      <c r="AI150" s="207"/>
      <c r="AJ150" s="207"/>
      <c r="AK150" s="207"/>
      <c r="AL150" s="207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</row>
    <row r="151" spans="1:57">
      <c r="B151" s="170" t="s">
        <v>112</v>
      </c>
      <c r="C151" s="171"/>
      <c r="D151" s="170" t="s">
        <v>113</v>
      </c>
      <c r="E151" s="91"/>
      <c r="F151" s="274"/>
      <c r="H151" s="99"/>
      <c r="J151" s="94"/>
      <c r="L151" s="240"/>
      <c r="N151" s="166"/>
      <c r="P151" s="85"/>
      <c r="R151" s="99"/>
      <c r="T151" s="94"/>
      <c r="V151" s="94"/>
      <c r="X151" s="94"/>
      <c r="Z151" s="94"/>
      <c r="AB151" s="94"/>
      <c r="AD151" s="94"/>
      <c r="AF151" s="348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</row>
    <row r="152" spans="1:57">
      <c r="B152" s="167"/>
      <c r="C152" s="91"/>
      <c r="D152" s="167"/>
      <c r="E152" s="91"/>
      <c r="F152" s="274"/>
      <c r="H152" s="99"/>
      <c r="J152" s="94"/>
      <c r="L152" s="240"/>
      <c r="N152" s="166"/>
      <c r="P152" s="85"/>
      <c r="R152" s="99"/>
      <c r="T152" s="94"/>
      <c r="V152" s="94"/>
      <c r="X152" s="94"/>
      <c r="Z152" s="94"/>
      <c r="AB152" s="94"/>
      <c r="AD152" s="94"/>
      <c r="AF152" s="348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</row>
    <row r="153" spans="1:57">
      <c r="B153" s="167"/>
      <c r="C153" s="91"/>
      <c r="D153" s="167"/>
      <c r="E153" s="91"/>
      <c r="F153" s="274"/>
      <c r="H153" s="99"/>
      <c r="J153" s="94"/>
      <c r="L153" s="240"/>
      <c r="N153" s="166"/>
      <c r="P153" s="85"/>
      <c r="R153" s="99"/>
      <c r="T153" s="94"/>
      <c r="V153" s="94"/>
      <c r="X153" s="94"/>
      <c r="Z153" s="94"/>
      <c r="AB153" s="94"/>
      <c r="AD153" s="94"/>
      <c r="AF153" s="348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</row>
    <row r="154" spans="1:57">
      <c r="B154" s="167"/>
      <c r="C154" s="91"/>
      <c r="D154" s="167"/>
      <c r="E154" s="91"/>
      <c r="F154" s="274"/>
      <c r="H154" s="99"/>
      <c r="J154" s="94"/>
      <c r="L154" s="240"/>
      <c r="N154" s="166"/>
      <c r="P154" s="85"/>
      <c r="R154" s="99"/>
      <c r="T154" s="94"/>
      <c r="V154" s="94"/>
      <c r="X154" s="94"/>
      <c r="Z154" s="94"/>
      <c r="AB154" s="94"/>
      <c r="AD154" s="94"/>
      <c r="AF154" s="348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</row>
    <row r="155" spans="1:57">
      <c r="B155" s="167"/>
      <c r="C155" s="91"/>
      <c r="D155" s="167"/>
      <c r="E155" s="91"/>
      <c r="F155" s="94"/>
      <c r="H155" s="99"/>
      <c r="J155" s="94"/>
      <c r="L155" s="240"/>
      <c r="N155" s="166"/>
      <c r="P155" s="85"/>
      <c r="R155" s="99"/>
      <c r="T155" s="94"/>
      <c r="V155" s="94"/>
      <c r="X155" s="94"/>
      <c r="Z155" s="94"/>
      <c r="AB155" s="94"/>
      <c r="AD155" s="94"/>
      <c r="AF155" s="348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</row>
    <row r="156" spans="1:57" ht="14" thickBot="1">
      <c r="B156" s="167"/>
      <c r="C156" s="91"/>
      <c r="D156" s="167"/>
      <c r="E156" s="91"/>
      <c r="F156" s="94"/>
      <c r="H156" s="99"/>
      <c r="J156" s="94"/>
      <c r="L156" s="240"/>
      <c r="N156" s="166"/>
      <c r="P156" s="85"/>
      <c r="R156" s="99"/>
      <c r="T156" s="94"/>
      <c r="V156" s="94"/>
      <c r="X156" s="94"/>
      <c r="Z156" s="94"/>
      <c r="AB156" s="94"/>
      <c r="AD156" s="94"/>
      <c r="AF156" s="34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</row>
    <row r="157" spans="1:57" ht="14" thickTop="1">
      <c r="B157" s="167"/>
      <c r="C157" s="91"/>
      <c r="D157" s="167"/>
      <c r="E157" s="91"/>
      <c r="F157" s="94"/>
      <c r="H157" s="99"/>
      <c r="J157" s="94"/>
      <c r="L157" s="240"/>
      <c r="N157" s="166"/>
      <c r="P157" s="85"/>
      <c r="R157" s="99"/>
      <c r="T157" s="94"/>
      <c r="V157" s="94"/>
      <c r="X157" s="94"/>
      <c r="Z157" s="94"/>
      <c r="AB157" s="94"/>
      <c r="AD157" s="94"/>
      <c r="AF157" s="83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</row>
    <row r="158" spans="1:57">
      <c r="B158" s="167"/>
      <c r="C158" s="91"/>
      <c r="D158" s="167"/>
      <c r="E158" s="91"/>
      <c r="F158" s="94"/>
      <c r="H158" s="99"/>
      <c r="J158" s="94"/>
      <c r="L158" s="240"/>
      <c r="N158" s="166"/>
      <c r="P158" s="85"/>
      <c r="R158" s="99"/>
      <c r="T158" s="94"/>
      <c r="V158" s="94"/>
      <c r="X158" s="94"/>
      <c r="Z158" s="94"/>
      <c r="AB158" s="94"/>
      <c r="AD158" s="94"/>
      <c r="AF158" s="83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</row>
    <row r="159" spans="1:57">
      <c r="B159" s="167"/>
      <c r="C159" s="91"/>
      <c r="D159" s="167"/>
      <c r="E159" s="91"/>
      <c r="F159" s="94"/>
      <c r="H159" s="99"/>
      <c r="J159" s="94"/>
      <c r="L159" s="240"/>
      <c r="N159" s="166"/>
      <c r="P159" s="85"/>
      <c r="R159" s="99"/>
      <c r="T159" s="94"/>
      <c r="V159" s="94"/>
      <c r="X159" s="94"/>
      <c r="Z159" s="94"/>
      <c r="AB159" s="94"/>
      <c r="AD159" s="94"/>
      <c r="AF159" s="83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</row>
    <row r="160" spans="1:57">
      <c r="B160" s="167"/>
      <c r="C160" s="91"/>
      <c r="D160" s="167"/>
      <c r="E160" s="91"/>
      <c r="F160" s="94"/>
      <c r="H160" s="99"/>
      <c r="J160" s="94"/>
      <c r="L160" s="240"/>
      <c r="N160" s="166"/>
      <c r="P160" s="85"/>
      <c r="R160" s="99"/>
      <c r="T160" s="94"/>
      <c r="V160" s="94"/>
      <c r="X160" s="94"/>
      <c r="Z160" s="94"/>
      <c r="AB160" s="94"/>
      <c r="AD160" s="94"/>
      <c r="AF160" s="83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</row>
    <row r="161" spans="2:57">
      <c r="B161" s="167"/>
      <c r="C161" s="91"/>
      <c r="D161" s="167"/>
      <c r="E161" s="91"/>
      <c r="F161" s="94"/>
      <c r="H161" s="99"/>
      <c r="J161" s="94"/>
      <c r="L161" s="240"/>
      <c r="N161" s="166"/>
      <c r="P161" s="85"/>
      <c r="R161" s="99"/>
      <c r="T161" s="94"/>
      <c r="V161" s="94"/>
      <c r="X161" s="94"/>
      <c r="Z161" s="94"/>
      <c r="AB161" s="94"/>
      <c r="AD161" s="94"/>
      <c r="AF161" s="83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</row>
    <row r="162" spans="2:57">
      <c r="B162" s="167"/>
      <c r="C162" s="91"/>
      <c r="D162" s="167"/>
      <c r="E162" s="91"/>
      <c r="F162" s="94"/>
      <c r="H162" s="99"/>
      <c r="J162" s="94"/>
      <c r="L162" s="240"/>
      <c r="N162" s="166"/>
      <c r="P162" s="85"/>
      <c r="R162" s="99"/>
      <c r="T162" s="94"/>
      <c r="V162" s="94"/>
      <c r="X162" s="94"/>
      <c r="Z162" s="94"/>
      <c r="AB162" s="94"/>
      <c r="AD162" s="94"/>
      <c r="AF162" s="83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</row>
    <row r="163" spans="2:57">
      <c r="B163" s="167"/>
      <c r="C163" s="91"/>
      <c r="D163" s="167"/>
      <c r="E163" s="91"/>
      <c r="F163" s="94"/>
      <c r="H163" s="99"/>
      <c r="J163" s="94"/>
      <c r="L163" s="240"/>
      <c r="N163" s="166"/>
      <c r="P163" s="85"/>
      <c r="R163" s="99"/>
      <c r="T163" s="94"/>
      <c r="V163" s="94"/>
      <c r="X163" s="94"/>
      <c r="Z163" s="94"/>
      <c r="AB163" s="94"/>
      <c r="AD163" s="94"/>
      <c r="AF163" s="83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</row>
    <row r="164" spans="2:57">
      <c r="B164" s="167"/>
      <c r="C164" s="91"/>
      <c r="D164" s="167"/>
      <c r="E164" s="91"/>
      <c r="F164" s="94"/>
      <c r="H164" s="99"/>
      <c r="J164" s="94"/>
      <c r="L164" s="240"/>
      <c r="N164" s="166"/>
      <c r="P164" s="85"/>
      <c r="R164" s="99"/>
      <c r="T164" s="94"/>
      <c r="V164" s="94"/>
      <c r="X164" s="94"/>
      <c r="Z164" s="94"/>
      <c r="AB164" s="94"/>
      <c r="AD164" s="94"/>
      <c r="AF164" s="83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</row>
    <row r="165" spans="2:57">
      <c r="B165" s="167"/>
      <c r="C165" s="91"/>
      <c r="D165" s="167"/>
      <c r="E165" s="91"/>
      <c r="F165" s="94"/>
      <c r="H165" s="99"/>
      <c r="J165" s="94"/>
      <c r="L165" s="240"/>
      <c r="N165" s="166"/>
      <c r="P165" s="85"/>
      <c r="R165" s="99"/>
      <c r="T165" s="94"/>
      <c r="V165" s="94"/>
      <c r="X165" s="94"/>
      <c r="Z165" s="94"/>
      <c r="AB165" s="94"/>
      <c r="AD165" s="94"/>
      <c r="AF165" s="83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</row>
    <row r="166" spans="2:57">
      <c r="B166" s="167"/>
      <c r="C166" s="91"/>
      <c r="D166" s="167"/>
      <c r="E166" s="91"/>
      <c r="F166" s="94"/>
      <c r="H166" s="99"/>
      <c r="J166" s="94"/>
      <c r="L166" s="240"/>
      <c r="N166" s="166"/>
      <c r="P166" s="85"/>
      <c r="R166" s="99"/>
      <c r="T166" s="94"/>
      <c r="V166" s="94"/>
      <c r="X166" s="94"/>
      <c r="Z166" s="94"/>
      <c r="AB166" s="94"/>
      <c r="AD166" s="94"/>
      <c r="AF166" s="83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</row>
    <row r="167" spans="2:57">
      <c r="B167" s="167"/>
      <c r="C167" s="91"/>
      <c r="D167" s="167"/>
      <c r="E167" s="91"/>
      <c r="F167" s="94"/>
      <c r="H167" s="99"/>
      <c r="J167" s="94"/>
      <c r="L167" s="240"/>
      <c r="N167" s="166"/>
      <c r="P167" s="85"/>
      <c r="R167" s="99"/>
      <c r="T167" s="94"/>
      <c r="V167" s="94"/>
      <c r="X167" s="94"/>
      <c r="Z167" s="94"/>
      <c r="AB167" s="94"/>
      <c r="AD167" s="94"/>
      <c r="AF167" s="83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</row>
    <row r="168" spans="2:57">
      <c r="B168" s="167"/>
      <c r="C168" s="91"/>
      <c r="D168" s="167"/>
      <c r="E168" s="91"/>
      <c r="F168" s="94"/>
      <c r="H168" s="99"/>
      <c r="J168" s="94"/>
      <c r="L168" s="240"/>
      <c r="N168" s="166"/>
      <c r="P168" s="85"/>
      <c r="R168" s="99"/>
      <c r="T168" s="94"/>
      <c r="V168" s="94"/>
      <c r="X168" s="94"/>
      <c r="Z168" s="94"/>
      <c r="AB168" s="94"/>
      <c r="AD168" s="94"/>
      <c r="AF168" s="83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</row>
    <row r="169" spans="2:57">
      <c r="B169" s="167"/>
      <c r="C169" s="91"/>
      <c r="D169" s="167"/>
      <c r="E169" s="91"/>
      <c r="F169" s="94"/>
      <c r="H169" s="99"/>
      <c r="J169" s="94"/>
      <c r="L169" s="240"/>
      <c r="N169" s="166"/>
      <c r="P169" s="85"/>
      <c r="R169" s="99"/>
      <c r="T169" s="94"/>
      <c r="V169" s="94"/>
      <c r="X169" s="94"/>
      <c r="Z169" s="94"/>
      <c r="AB169" s="94"/>
      <c r="AD169" s="94"/>
      <c r="AF169" s="83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</row>
    <row r="170" spans="2:57">
      <c r="B170" s="167"/>
      <c r="C170" s="91"/>
      <c r="D170" s="167"/>
      <c r="E170" s="91"/>
      <c r="F170" s="94"/>
      <c r="H170" s="99"/>
      <c r="J170" s="94"/>
      <c r="L170" s="240"/>
      <c r="N170" s="166"/>
      <c r="P170" s="85"/>
      <c r="R170" s="99"/>
      <c r="T170" s="94"/>
      <c r="V170" s="94"/>
      <c r="X170" s="94"/>
      <c r="Z170" s="94"/>
      <c r="AB170" s="94"/>
      <c r="AD170" s="94"/>
      <c r="AF170" s="83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</row>
    <row r="171" spans="2:57">
      <c r="B171" s="167"/>
      <c r="C171" s="91"/>
      <c r="D171" s="167"/>
      <c r="E171" s="91"/>
      <c r="F171" s="94"/>
      <c r="H171" s="99"/>
      <c r="J171" s="94"/>
      <c r="L171" s="240"/>
      <c r="N171" s="166"/>
      <c r="P171" s="85"/>
      <c r="R171" s="99"/>
      <c r="T171" s="94"/>
      <c r="V171" s="94"/>
      <c r="X171" s="94"/>
      <c r="Z171" s="94"/>
      <c r="AB171" s="94"/>
      <c r="AD171" s="94"/>
      <c r="AF171" s="83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</row>
    <row r="172" spans="2:57">
      <c r="B172" s="167"/>
      <c r="C172" s="91"/>
      <c r="D172" s="167"/>
      <c r="E172" s="91"/>
      <c r="F172" s="94"/>
      <c r="H172" s="99"/>
      <c r="J172" s="94"/>
      <c r="L172" s="240"/>
      <c r="N172" s="166"/>
      <c r="P172" s="85"/>
      <c r="R172" s="99"/>
      <c r="T172" s="94"/>
      <c r="V172" s="94"/>
      <c r="X172" s="94"/>
      <c r="Z172" s="94"/>
      <c r="AB172" s="94"/>
      <c r="AD172" s="94"/>
      <c r="AF172" s="83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</row>
    <row r="173" spans="2:57">
      <c r="B173" s="167"/>
      <c r="C173" s="91"/>
      <c r="D173" s="167"/>
      <c r="E173" s="91"/>
      <c r="F173" s="94"/>
      <c r="H173" s="99"/>
      <c r="J173" s="94"/>
      <c r="L173" s="240"/>
      <c r="N173" s="166"/>
      <c r="P173" s="85"/>
      <c r="R173" s="99"/>
      <c r="T173" s="94"/>
      <c r="V173" s="94"/>
      <c r="X173" s="94"/>
      <c r="Z173" s="94"/>
      <c r="AB173" s="94"/>
      <c r="AD173" s="94"/>
      <c r="AF173" s="83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</row>
    <row r="174" spans="2:57">
      <c r="B174" s="167"/>
      <c r="C174" s="91"/>
      <c r="D174" s="167"/>
      <c r="E174" s="91"/>
      <c r="F174" s="94"/>
      <c r="H174" s="99"/>
      <c r="J174" s="94"/>
      <c r="L174" s="240"/>
      <c r="N174" s="166"/>
      <c r="P174" s="85"/>
      <c r="R174" s="99"/>
      <c r="T174" s="94"/>
      <c r="V174" s="94"/>
      <c r="X174" s="94"/>
      <c r="Z174" s="94"/>
      <c r="AB174" s="94"/>
      <c r="AD174" s="94"/>
      <c r="AF174" s="83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</row>
    <row r="175" spans="2:57">
      <c r="B175" s="167"/>
      <c r="C175" s="91"/>
      <c r="D175" s="167"/>
      <c r="E175" s="91"/>
      <c r="F175" s="94"/>
      <c r="H175" s="99"/>
      <c r="J175" s="94"/>
      <c r="L175" s="240"/>
      <c r="N175" s="166"/>
      <c r="P175" s="85"/>
      <c r="R175" s="99"/>
      <c r="T175" s="94"/>
      <c r="V175" s="94"/>
      <c r="X175" s="94"/>
      <c r="Z175" s="94"/>
      <c r="AB175" s="94"/>
      <c r="AD175" s="94"/>
      <c r="AF175" s="83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</row>
    <row r="176" spans="2:57">
      <c r="B176" s="167"/>
      <c r="C176" s="91"/>
      <c r="D176" s="167"/>
      <c r="E176" s="91"/>
      <c r="F176" s="94"/>
      <c r="H176" s="99"/>
      <c r="J176" s="94"/>
      <c r="L176" s="240"/>
      <c r="N176" s="166"/>
      <c r="P176" s="85"/>
      <c r="R176" s="99"/>
      <c r="T176" s="94"/>
      <c r="V176" s="94"/>
      <c r="X176" s="94"/>
      <c r="Z176" s="94"/>
      <c r="AB176" s="94"/>
      <c r="AD176" s="94"/>
      <c r="AF176" s="83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</row>
    <row r="177" spans="2:57">
      <c r="B177" s="167"/>
      <c r="C177" s="91"/>
      <c r="D177" s="167"/>
      <c r="E177" s="91"/>
      <c r="F177" s="94"/>
      <c r="H177" s="99"/>
      <c r="J177" s="94"/>
      <c r="L177" s="240"/>
      <c r="N177" s="166"/>
      <c r="P177" s="85"/>
      <c r="R177" s="99"/>
      <c r="T177" s="94"/>
      <c r="V177" s="94"/>
      <c r="X177" s="94"/>
      <c r="Z177" s="94"/>
      <c r="AB177" s="94"/>
      <c r="AD177" s="94"/>
      <c r="AF177" s="83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</row>
    <row r="178" spans="2:57">
      <c r="B178" s="167"/>
      <c r="C178" s="91"/>
      <c r="D178" s="167"/>
      <c r="E178" s="91"/>
      <c r="F178" s="94"/>
      <c r="H178" s="99"/>
      <c r="J178" s="94"/>
      <c r="L178" s="240"/>
      <c r="N178" s="166"/>
      <c r="P178" s="85"/>
      <c r="R178" s="99"/>
      <c r="T178" s="94"/>
      <c r="V178" s="94"/>
      <c r="X178" s="94"/>
      <c r="Z178" s="94"/>
      <c r="AB178" s="94"/>
      <c r="AD178" s="94"/>
      <c r="AF178" s="83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</row>
    <row r="179" spans="2:57">
      <c r="B179" s="167"/>
      <c r="C179" s="91"/>
      <c r="D179" s="167"/>
      <c r="E179" s="91"/>
      <c r="F179" s="94"/>
      <c r="H179" s="99"/>
      <c r="J179" s="94"/>
      <c r="L179" s="240"/>
      <c r="N179" s="166"/>
      <c r="P179" s="85"/>
      <c r="R179" s="99"/>
      <c r="T179" s="94"/>
      <c r="V179" s="94"/>
      <c r="X179" s="94"/>
      <c r="Z179" s="94"/>
      <c r="AB179" s="94"/>
      <c r="AD179" s="94"/>
      <c r="AF179" s="83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</row>
    <row r="180" spans="2:57">
      <c r="B180" s="167"/>
      <c r="C180" s="91"/>
      <c r="D180" s="167"/>
      <c r="E180" s="91"/>
      <c r="F180" s="94"/>
      <c r="H180" s="99"/>
      <c r="J180" s="94"/>
      <c r="L180" s="240"/>
      <c r="N180" s="166"/>
      <c r="P180" s="85"/>
      <c r="R180" s="99"/>
      <c r="T180" s="94"/>
      <c r="V180" s="94"/>
      <c r="X180" s="94"/>
      <c r="Z180" s="94"/>
      <c r="AB180" s="94"/>
      <c r="AD180" s="94"/>
      <c r="AF180" s="83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</row>
    <row r="181" spans="2:57">
      <c r="B181" s="167"/>
      <c r="C181" s="91"/>
      <c r="D181" s="167"/>
      <c r="E181" s="91"/>
      <c r="F181" s="94"/>
      <c r="H181" s="99"/>
      <c r="J181" s="94"/>
      <c r="L181" s="240"/>
      <c r="N181" s="166"/>
      <c r="P181" s="85"/>
      <c r="R181" s="99"/>
      <c r="T181" s="94"/>
      <c r="V181" s="94"/>
      <c r="X181" s="94"/>
      <c r="Z181" s="94"/>
      <c r="AB181" s="94"/>
      <c r="AD181" s="94"/>
      <c r="AF181" s="83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</row>
    <row r="182" spans="2:57">
      <c r="B182" s="167"/>
      <c r="C182" s="91"/>
      <c r="D182" s="167"/>
      <c r="E182" s="91"/>
      <c r="F182" s="94"/>
      <c r="H182" s="99"/>
      <c r="J182" s="94"/>
      <c r="L182" s="240"/>
      <c r="N182" s="166"/>
      <c r="P182" s="85"/>
      <c r="R182" s="99"/>
      <c r="T182" s="94"/>
      <c r="V182" s="94"/>
      <c r="X182" s="94"/>
      <c r="Z182" s="94"/>
      <c r="AB182" s="94"/>
      <c r="AD182" s="94"/>
      <c r="AF182" s="83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</row>
    <row r="183" spans="2:57">
      <c r="B183" s="167"/>
      <c r="C183" s="91"/>
      <c r="D183" s="167"/>
      <c r="E183" s="91"/>
      <c r="F183" s="94"/>
      <c r="H183" s="99"/>
      <c r="J183" s="94"/>
      <c r="L183" s="240"/>
      <c r="N183" s="166"/>
      <c r="P183" s="85"/>
      <c r="R183" s="99"/>
      <c r="T183" s="94"/>
      <c r="V183" s="94"/>
      <c r="X183" s="94"/>
      <c r="Z183" s="94"/>
      <c r="AB183" s="94"/>
      <c r="AD183" s="94"/>
      <c r="AF183" s="83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</row>
    <row r="184" spans="2:57">
      <c r="B184" s="167"/>
      <c r="C184" s="91"/>
      <c r="D184" s="167"/>
      <c r="E184" s="91"/>
      <c r="F184" s="94"/>
      <c r="H184" s="99"/>
      <c r="J184" s="94"/>
      <c r="L184" s="240"/>
      <c r="N184" s="166"/>
      <c r="P184" s="85"/>
      <c r="R184" s="99"/>
      <c r="T184" s="94"/>
      <c r="V184" s="94"/>
      <c r="X184" s="94"/>
      <c r="Z184" s="94"/>
      <c r="AB184" s="94"/>
      <c r="AD184" s="94"/>
      <c r="AF184" s="83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</row>
    <row r="185" spans="2:57">
      <c r="B185" s="167"/>
      <c r="C185" s="91"/>
      <c r="D185" s="167"/>
      <c r="E185" s="91"/>
      <c r="F185" s="94"/>
      <c r="H185" s="99"/>
      <c r="J185" s="94"/>
      <c r="L185" s="240"/>
      <c r="N185" s="166"/>
      <c r="P185" s="85"/>
      <c r="R185" s="99"/>
      <c r="T185" s="94"/>
      <c r="V185" s="94"/>
      <c r="X185" s="94"/>
      <c r="Z185" s="94"/>
      <c r="AB185" s="94"/>
      <c r="AD185" s="94"/>
      <c r="AF185" s="83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</row>
    <row r="186" spans="2:57">
      <c r="B186" s="167"/>
      <c r="C186" s="91"/>
      <c r="D186" s="167"/>
      <c r="E186" s="91"/>
      <c r="F186" s="94"/>
      <c r="H186" s="99"/>
      <c r="J186" s="94"/>
      <c r="L186" s="240"/>
      <c r="N186" s="166"/>
      <c r="P186" s="85"/>
      <c r="R186" s="99"/>
      <c r="T186" s="94"/>
      <c r="V186" s="94"/>
      <c r="X186" s="94"/>
      <c r="Z186" s="94"/>
      <c r="AB186" s="94"/>
      <c r="AD186" s="94"/>
      <c r="AF186" s="83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</row>
    <row r="187" spans="2:57" s="83" customFormat="1">
      <c r="B187" s="167"/>
      <c r="C187" s="91"/>
      <c r="D187" s="167"/>
      <c r="E187" s="91"/>
      <c r="F187" s="94"/>
      <c r="G187" s="89"/>
      <c r="H187" s="99"/>
      <c r="I187" s="89"/>
      <c r="J187" s="94"/>
      <c r="K187" s="89"/>
      <c r="L187" s="240"/>
      <c r="M187" s="110"/>
      <c r="N187" s="166"/>
      <c r="O187" s="110"/>
      <c r="P187" s="85"/>
      <c r="Q187" s="89"/>
      <c r="R187" s="99"/>
      <c r="S187" s="89"/>
      <c r="T187" s="94"/>
      <c r="U187" s="119"/>
      <c r="V187" s="94"/>
      <c r="W187" s="119"/>
      <c r="X187" s="94"/>
      <c r="Y187" s="89"/>
      <c r="Z187" s="94"/>
      <c r="AA187" s="119"/>
      <c r="AB187" s="94"/>
      <c r="AC187" s="119"/>
      <c r="AD187" s="94"/>
    </row>
    <row r="188" spans="2:57" s="83" customFormat="1">
      <c r="B188" s="167"/>
      <c r="C188" s="91"/>
      <c r="D188" s="167"/>
      <c r="E188" s="91"/>
      <c r="F188" s="94"/>
      <c r="G188" s="89"/>
      <c r="H188" s="99"/>
      <c r="I188" s="89"/>
      <c r="J188" s="94"/>
      <c r="K188" s="89"/>
      <c r="L188" s="240"/>
      <c r="M188" s="110"/>
      <c r="N188" s="166"/>
      <c r="O188" s="110"/>
      <c r="P188" s="85"/>
      <c r="Q188" s="89"/>
      <c r="R188" s="99"/>
      <c r="S188" s="89"/>
      <c r="T188" s="94"/>
      <c r="U188" s="119"/>
      <c r="V188" s="94"/>
      <c r="W188" s="119"/>
      <c r="X188" s="94"/>
      <c r="Y188" s="89"/>
      <c r="Z188" s="94"/>
      <c r="AA188" s="119"/>
      <c r="AB188" s="94"/>
      <c r="AC188" s="119"/>
      <c r="AD188" s="94"/>
    </row>
    <row r="189" spans="2:57" s="83" customFormat="1">
      <c r="B189" s="167"/>
      <c r="C189" s="91"/>
      <c r="D189" s="167"/>
      <c r="E189" s="91"/>
      <c r="F189" s="94"/>
      <c r="G189" s="89"/>
      <c r="H189" s="99"/>
      <c r="I189" s="89"/>
      <c r="J189" s="94"/>
      <c r="K189" s="89"/>
      <c r="L189" s="240"/>
      <c r="M189" s="110"/>
      <c r="N189" s="166"/>
      <c r="O189" s="110"/>
      <c r="P189" s="85"/>
      <c r="Q189" s="89"/>
      <c r="R189" s="99"/>
      <c r="S189" s="89"/>
      <c r="T189" s="94"/>
      <c r="U189" s="119"/>
      <c r="V189" s="94"/>
      <c r="W189" s="119"/>
      <c r="X189" s="94"/>
      <c r="Y189" s="89"/>
      <c r="Z189" s="94"/>
      <c r="AA189" s="119"/>
      <c r="AB189" s="94"/>
      <c r="AC189" s="119"/>
      <c r="AD189" s="94"/>
    </row>
    <row r="190" spans="2:57" s="83" customFormat="1">
      <c r="B190" s="167"/>
      <c r="C190" s="91"/>
      <c r="D190" s="167"/>
      <c r="E190" s="91"/>
      <c r="F190" s="94"/>
      <c r="G190" s="89"/>
      <c r="H190" s="99"/>
      <c r="I190" s="89"/>
      <c r="J190" s="94"/>
      <c r="K190" s="89"/>
      <c r="L190" s="240"/>
      <c r="M190" s="110"/>
      <c r="N190" s="166"/>
      <c r="O190" s="110"/>
      <c r="P190" s="85"/>
      <c r="Q190" s="89"/>
      <c r="R190" s="99"/>
      <c r="S190" s="89"/>
      <c r="T190" s="94"/>
      <c r="U190" s="119"/>
      <c r="V190" s="94"/>
      <c r="W190" s="119"/>
      <c r="X190" s="94"/>
      <c r="Y190" s="89"/>
      <c r="Z190" s="94"/>
      <c r="AA190" s="119"/>
      <c r="AB190" s="94"/>
      <c r="AC190" s="119"/>
      <c r="AD190" s="94"/>
    </row>
    <row r="191" spans="2:57" s="83" customFormat="1">
      <c r="B191" s="167"/>
      <c r="C191" s="91"/>
      <c r="D191" s="167"/>
      <c r="E191" s="91"/>
      <c r="F191" s="94"/>
      <c r="G191" s="89"/>
      <c r="H191" s="99"/>
      <c r="I191" s="89"/>
      <c r="J191" s="94"/>
      <c r="K191" s="89"/>
      <c r="L191" s="240"/>
      <c r="M191" s="110"/>
      <c r="N191" s="166"/>
      <c r="O191" s="110"/>
      <c r="P191" s="85"/>
      <c r="Q191" s="89"/>
      <c r="R191" s="99"/>
      <c r="S191" s="89"/>
      <c r="T191" s="94"/>
      <c r="U191" s="119"/>
      <c r="V191" s="94"/>
      <c r="W191" s="119"/>
      <c r="X191" s="94"/>
      <c r="Y191" s="89"/>
      <c r="Z191" s="94"/>
      <c r="AA191" s="119"/>
      <c r="AB191" s="94"/>
      <c r="AC191" s="119"/>
      <c r="AD191" s="94"/>
    </row>
    <row r="192" spans="2:57" s="83" customFormat="1">
      <c r="B192" s="167"/>
      <c r="C192" s="91"/>
      <c r="D192" s="167"/>
      <c r="E192" s="91"/>
      <c r="F192" s="94"/>
      <c r="G192" s="89"/>
      <c r="H192" s="99"/>
      <c r="I192" s="89"/>
      <c r="J192" s="94"/>
      <c r="K192" s="89"/>
      <c r="L192" s="240"/>
      <c r="M192" s="110"/>
      <c r="N192" s="166"/>
      <c r="O192" s="110"/>
      <c r="P192" s="85"/>
      <c r="Q192" s="89"/>
      <c r="R192" s="99"/>
      <c r="S192" s="89"/>
      <c r="T192" s="94"/>
      <c r="U192" s="119"/>
      <c r="V192" s="94"/>
      <c r="W192" s="119"/>
      <c r="X192" s="94"/>
      <c r="Y192" s="89"/>
      <c r="Z192" s="94"/>
      <c r="AA192" s="119"/>
      <c r="AB192" s="94"/>
      <c r="AC192" s="119"/>
      <c r="AD192" s="94"/>
    </row>
    <row r="193" spans="2:30" s="83" customFormat="1">
      <c r="B193" s="167"/>
      <c r="C193" s="91"/>
      <c r="D193" s="167"/>
      <c r="E193" s="91"/>
      <c r="F193" s="94"/>
      <c r="G193" s="89"/>
      <c r="H193" s="99"/>
      <c r="I193" s="89"/>
      <c r="J193" s="94"/>
      <c r="K193" s="89"/>
      <c r="L193" s="240"/>
      <c r="M193" s="110"/>
      <c r="N193" s="166"/>
      <c r="O193" s="110"/>
      <c r="P193" s="85"/>
      <c r="Q193" s="89"/>
      <c r="R193" s="99"/>
      <c r="S193" s="89"/>
      <c r="T193" s="94"/>
      <c r="U193" s="119"/>
      <c r="V193" s="94"/>
      <c r="W193" s="119"/>
      <c r="X193" s="94"/>
      <c r="Y193" s="89"/>
      <c r="Z193" s="94"/>
      <c r="AA193" s="119"/>
      <c r="AB193" s="94"/>
      <c r="AC193" s="119"/>
      <c r="AD193" s="94"/>
    </row>
    <row r="194" spans="2:30" s="83" customFormat="1">
      <c r="B194" s="167"/>
      <c r="C194" s="91"/>
      <c r="D194" s="167"/>
      <c r="E194" s="91"/>
      <c r="F194" s="94"/>
      <c r="G194" s="89"/>
      <c r="H194" s="99"/>
      <c r="I194" s="89"/>
      <c r="J194" s="94"/>
      <c r="K194" s="89"/>
      <c r="L194" s="240"/>
      <c r="M194" s="110"/>
      <c r="N194" s="166"/>
      <c r="O194" s="110"/>
      <c r="P194" s="85"/>
      <c r="Q194" s="89"/>
      <c r="R194" s="99"/>
      <c r="S194" s="89"/>
      <c r="T194" s="94"/>
      <c r="U194" s="119"/>
      <c r="V194" s="94"/>
      <c r="W194" s="119"/>
      <c r="X194" s="94"/>
      <c r="Y194" s="89"/>
      <c r="Z194" s="94"/>
      <c r="AA194" s="119"/>
      <c r="AB194" s="94"/>
      <c r="AC194" s="119"/>
      <c r="AD194" s="94"/>
    </row>
    <row r="195" spans="2:30" s="83" customFormat="1">
      <c r="B195" s="167"/>
      <c r="C195" s="91"/>
      <c r="D195" s="167"/>
      <c r="E195" s="91"/>
      <c r="F195" s="94"/>
      <c r="G195" s="89"/>
      <c r="H195" s="99"/>
      <c r="I195" s="89"/>
      <c r="J195" s="94"/>
      <c r="K195" s="89"/>
      <c r="L195" s="240"/>
      <c r="M195" s="110"/>
      <c r="N195" s="166"/>
      <c r="O195" s="110"/>
      <c r="P195" s="85"/>
      <c r="Q195" s="89"/>
      <c r="R195" s="99"/>
      <c r="S195" s="89"/>
      <c r="T195" s="94"/>
      <c r="U195" s="119"/>
      <c r="V195" s="94"/>
      <c r="W195" s="119"/>
      <c r="X195" s="94"/>
      <c r="Y195" s="89"/>
      <c r="Z195" s="94"/>
      <c r="AA195" s="119"/>
      <c r="AB195" s="94"/>
      <c r="AC195" s="119"/>
      <c r="AD195" s="94"/>
    </row>
    <row r="196" spans="2:30" s="83" customFormat="1">
      <c r="B196" s="167"/>
      <c r="C196" s="91"/>
      <c r="D196" s="167"/>
      <c r="E196" s="91"/>
      <c r="F196" s="94"/>
      <c r="G196" s="89"/>
      <c r="H196" s="99"/>
      <c r="I196" s="89"/>
      <c r="J196" s="94"/>
      <c r="K196" s="89"/>
      <c r="L196" s="240"/>
      <c r="M196" s="110"/>
      <c r="N196" s="166"/>
      <c r="O196" s="110"/>
      <c r="P196" s="85"/>
      <c r="Q196" s="89"/>
      <c r="R196" s="99"/>
      <c r="S196" s="89"/>
      <c r="T196" s="94"/>
      <c r="U196" s="119"/>
      <c r="V196" s="94"/>
      <c r="W196" s="119"/>
      <c r="X196" s="94"/>
      <c r="Y196" s="89"/>
      <c r="Z196" s="94"/>
      <c r="AA196" s="119"/>
      <c r="AB196" s="94"/>
      <c r="AC196" s="119"/>
      <c r="AD196" s="94"/>
    </row>
    <row r="197" spans="2:30" s="83" customFormat="1">
      <c r="B197" s="167"/>
      <c r="C197" s="91"/>
      <c r="D197" s="167"/>
      <c r="E197" s="91"/>
      <c r="F197" s="94"/>
      <c r="G197" s="89"/>
      <c r="H197" s="99"/>
      <c r="I197" s="89"/>
      <c r="J197" s="94"/>
      <c r="K197" s="89"/>
      <c r="L197" s="240"/>
      <c r="M197" s="110"/>
      <c r="N197" s="166"/>
      <c r="O197" s="110"/>
      <c r="P197" s="85"/>
      <c r="Q197" s="89"/>
      <c r="R197" s="99"/>
      <c r="S197" s="89"/>
      <c r="T197" s="94"/>
      <c r="U197" s="119"/>
      <c r="V197" s="94"/>
      <c r="W197" s="119"/>
      <c r="X197" s="94"/>
      <c r="Y197" s="89"/>
      <c r="Z197" s="94"/>
      <c r="AA197" s="119"/>
      <c r="AB197" s="94"/>
      <c r="AC197" s="119"/>
      <c r="AD197" s="94"/>
    </row>
    <row r="198" spans="2:30" s="83" customFormat="1">
      <c r="B198" s="167"/>
      <c r="C198" s="91"/>
      <c r="D198" s="167"/>
      <c r="E198" s="91"/>
      <c r="F198" s="94"/>
      <c r="G198" s="89"/>
      <c r="H198" s="99"/>
      <c r="I198" s="89"/>
      <c r="J198" s="94"/>
      <c r="K198" s="89"/>
      <c r="L198" s="240"/>
      <c r="M198" s="110"/>
      <c r="N198" s="166"/>
      <c r="O198" s="110"/>
      <c r="P198" s="85"/>
      <c r="Q198" s="89"/>
      <c r="R198" s="99"/>
      <c r="S198" s="89"/>
      <c r="T198" s="94"/>
      <c r="U198" s="119"/>
      <c r="V198" s="94"/>
      <c r="W198" s="119"/>
      <c r="X198" s="94"/>
      <c r="Y198" s="89"/>
      <c r="Z198" s="94"/>
      <c r="AA198" s="119"/>
      <c r="AB198" s="94"/>
      <c r="AC198" s="119"/>
      <c r="AD198" s="94"/>
    </row>
    <row r="199" spans="2:30" s="83" customFormat="1">
      <c r="B199" s="167"/>
      <c r="C199" s="91"/>
      <c r="D199" s="167"/>
      <c r="E199" s="91"/>
      <c r="F199" s="94"/>
      <c r="G199" s="89"/>
      <c r="H199" s="99"/>
      <c r="I199" s="89"/>
      <c r="J199" s="94"/>
      <c r="K199" s="89"/>
      <c r="L199" s="240"/>
      <c r="M199" s="110"/>
      <c r="N199" s="166"/>
      <c r="O199" s="110"/>
      <c r="P199" s="85"/>
      <c r="Q199" s="89"/>
      <c r="R199" s="99"/>
      <c r="S199" s="89"/>
      <c r="T199" s="94"/>
      <c r="U199" s="119"/>
      <c r="V199" s="94"/>
      <c r="W199" s="119"/>
      <c r="X199" s="94"/>
      <c r="Y199" s="89"/>
      <c r="Z199" s="94"/>
      <c r="AA199" s="119"/>
      <c r="AB199" s="94"/>
      <c r="AC199" s="119"/>
      <c r="AD199" s="94"/>
    </row>
    <row r="200" spans="2:30" s="83" customFormat="1">
      <c r="B200" s="167"/>
      <c r="C200" s="91"/>
      <c r="D200" s="167"/>
      <c r="E200" s="91"/>
      <c r="F200" s="94"/>
      <c r="G200" s="89"/>
      <c r="H200" s="99"/>
      <c r="I200" s="89"/>
      <c r="J200" s="94"/>
      <c r="K200" s="89"/>
      <c r="L200" s="240"/>
      <c r="M200" s="110"/>
      <c r="N200" s="166"/>
      <c r="O200" s="110"/>
      <c r="P200" s="85"/>
      <c r="Q200" s="89"/>
      <c r="R200" s="99"/>
      <c r="S200" s="89"/>
      <c r="T200" s="94"/>
      <c r="U200" s="119"/>
      <c r="V200" s="94"/>
      <c r="W200" s="119"/>
      <c r="X200" s="94"/>
      <c r="Y200" s="89"/>
      <c r="Z200" s="94"/>
      <c r="AA200" s="119"/>
      <c r="AB200" s="94"/>
      <c r="AC200" s="119"/>
      <c r="AD200" s="94"/>
    </row>
    <row r="201" spans="2:30" s="83" customFormat="1">
      <c r="B201" s="167"/>
      <c r="C201" s="91"/>
      <c r="D201" s="167"/>
      <c r="E201" s="91"/>
      <c r="F201" s="94"/>
      <c r="G201" s="89"/>
      <c r="H201" s="99"/>
      <c r="I201" s="89"/>
      <c r="J201" s="94"/>
      <c r="K201" s="89"/>
      <c r="L201" s="240"/>
      <c r="M201" s="110"/>
      <c r="N201" s="166"/>
      <c r="O201" s="110"/>
      <c r="P201" s="85"/>
      <c r="Q201" s="89"/>
      <c r="R201" s="99"/>
      <c r="S201" s="89"/>
      <c r="T201" s="94"/>
      <c r="U201" s="119"/>
      <c r="V201" s="94"/>
      <c r="W201" s="119"/>
      <c r="X201" s="94"/>
      <c r="Y201" s="89"/>
      <c r="Z201" s="94"/>
      <c r="AA201" s="119"/>
      <c r="AB201" s="94"/>
      <c r="AC201" s="119"/>
      <c r="AD201" s="94"/>
    </row>
    <row r="202" spans="2:30" s="83" customFormat="1">
      <c r="B202" s="167"/>
      <c r="C202" s="91"/>
      <c r="D202" s="167"/>
      <c r="E202" s="91"/>
      <c r="F202" s="94"/>
      <c r="G202" s="89"/>
      <c r="H202" s="99"/>
      <c r="I202" s="89"/>
      <c r="J202" s="94"/>
      <c r="K202" s="89"/>
      <c r="L202" s="240"/>
      <c r="M202" s="110"/>
      <c r="N202" s="166"/>
      <c r="O202" s="110"/>
      <c r="P202" s="85"/>
      <c r="Q202" s="89"/>
      <c r="R202" s="99"/>
      <c r="S202" s="89"/>
      <c r="T202" s="94"/>
      <c r="U202" s="119"/>
      <c r="V202" s="94"/>
      <c r="W202" s="119"/>
      <c r="X202" s="94"/>
      <c r="Y202" s="89"/>
      <c r="Z202" s="94"/>
      <c r="AA202" s="119"/>
      <c r="AB202" s="94"/>
      <c r="AC202" s="119"/>
      <c r="AD202" s="94"/>
    </row>
    <row r="203" spans="2:30" s="83" customFormat="1">
      <c r="B203" s="167"/>
      <c r="C203" s="91"/>
      <c r="D203" s="167"/>
      <c r="E203" s="91"/>
      <c r="F203" s="94"/>
      <c r="G203" s="89"/>
      <c r="H203" s="99"/>
      <c r="I203" s="89"/>
      <c r="J203" s="94"/>
      <c r="K203" s="89"/>
      <c r="L203" s="240"/>
      <c r="M203" s="110"/>
      <c r="N203" s="166"/>
      <c r="O203" s="110"/>
      <c r="P203" s="85"/>
      <c r="Q203" s="89"/>
      <c r="R203" s="99"/>
      <c r="S203" s="89"/>
      <c r="T203" s="94"/>
      <c r="U203" s="119"/>
      <c r="V203" s="94"/>
      <c r="W203" s="119"/>
      <c r="X203" s="94"/>
      <c r="Y203" s="89"/>
      <c r="Z203" s="94"/>
      <c r="AA203" s="119"/>
      <c r="AB203" s="94"/>
      <c r="AC203" s="119"/>
      <c r="AD203" s="94"/>
    </row>
    <row r="204" spans="2:30" s="83" customFormat="1">
      <c r="B204" s="167"/>
      <c r="C204" s="91"/>
      <c r="D204" s="167"/>
      <c r="E204" s="91"/>
      <c r="F204" s="94"/>
      <c r="G204" s="89"/>
      <c r="H204" s="99"/>
      <c r="I204" s="89"/>
      <c r="J204" s="94"/>
      <c r="K204" s="89"/>
      <c r="L204" s="240"/>
      <c r="M204" s="110"/>
      <c r="N204" s="166"/>
      <c r="O204" s="110"/>
      <c r="P204" s="85"/>
      <c r="Q204" s="89"/>
      <c r="R204" s="99"/>
      <c r="S204" s="89"/>
      <c r="T204" s="94"/>
      <c r="U204" s="119"/>
      <c r="V204" s="94"/>
      <c r="W204" s="119"/>
      <c r="X204" s="94"/>
      <c r="Y204" s="89"/>
      <c r="Z204" s="94"/>
      <c r="AA204" s="119"/>
      <c r="AB204" s="94"/>
      <c r="AC204" s="119"/>
      <c r="AD204" s="94"/>
    </row>
    <row r="205" spans="2:30" s="83" customFormat="1">
      <c r="B205" s="167"/>
      <c r="C205" s="91"/>
      <c r="D205" s="167"/>
      <c r="E205" s="91"/>
      <c r="F205" s="94"/>
      <c r="G205" s="89"/>
      <c r="H205" s="99"/>
      <c r="I205" s="89"/>
      <c r="J205" s="94"/>
      <c r="K205" s="89"/>
      <c r="L205" s="240"/>
      <c r="M205" s="110"/>
      <c r="N205" s="166"/>
      <c r="O205" s="110"/>
      <c r="P205" s="85"/>
      <c r="Q205" s="89"/>
      <c r="R205" s="99"/>
      <c r="S205" s="89"/>
      <c r="T205" s="94"/>
      <c r="U205" s="119"/>
      <c r="V205" s="94"/>
      <c r="W205" s="119"/>
      <c r="X205" s="94"/>
      <c r="Y205" s="89"/>
      <c r="Z205" s="94"/>
      <c r="AA205" s="119"/>
      <c r="AB205" s="94"/>
      <c r="AC205" s="119"/>
      <c r="AD205" s="94"/>
    </row>
    <row r="206" spans="2:30" s="83" customFormat="1">
      <c r="B206" s="167"/>
      <c r="C206" s="91"/>
      <c r="D206" s="167"/>
      <c r="E206" s="91"/>
      <c r="F206" s="94"/>
      <c r="G206" s="89"/>
      <c r="H206" s="99"/>
      <c r="I206" s="89"/>
      <c r="J206" s="94"/>
      <c r="K206" s="89"/>
      <c r="L206" s="240"/>
      <c r="M206" s="110"/>
      <c r="N206" s="166"/>
      <c r="O206" s="110"/>
      <c r="P206" s="85"/>
      <c r="Q206" s="89"/>
      <c r="R206" s="99"/>
      <c r="S206" s="89"/>
      <c r="T206" s="94"/>
      <c r="U206" s="119"/>
      <c r="V206" s="94"/>
      <c r="W206" s="119"/>
      <c r="X206" s="94"/>
      <c r="Y206" s="89"/>
      <c r="Z206" s="94"/>
      <c r="AA206" s="119"/>
      <c r="AB206" s="94"/>
      <c r="AC206" s="119"/>
      <c r="AD206" s="94"/>
    </row>
    <row r="207" spans="2:30" s="83" customFormat="1">
      <c r="B207" s="167"/>
      <c r="C207" s="91"/>
      <c r="D207" s="167"/>
      <c r="E207" s="91"/>
      <c r="F207" s="94"/>
      <c r="G207" s="89"/>
      <c r="H207" s="99"/>
      <c r="I207" s="89"/>
      <c r="J207" s="94"/>
      <c r="K207" s="89"/>
      <c r="L207" s="240"/>
      <c r="M207" s="110"/>
      <c r="N207" s="166"/>
      <c r="O207" s="110"/>
      <c r="P207" s="85"/>
      <c r="Q207" s="89"/>
      <c r="R207" s="99"/>
      <c r="S207" s="89"/>
      <c r="T207" s="94"/>
      <c r="U207" s="119"/>
      <c r="V207" s="94"/>
      <c r="W207" s="119"/>
      <c r="X207" s="94"/>
      <c r="Y207" s="89"/>
      <c r="Z207" s="94"/>
      <c r="AA207" s="119"/>
      <c r="AB207" s="94"/>
      <c r="AC207" s="119"/>
      <c r="AD207" s="94"/>
    </row>
    <row r="208" spans="2:30" s="83" customFormat="1">
      <c r="B208" s="167"/>
      <c r="C208" s="91"/>
      <c r="D208" s="167"/>
      <c r="E208" s="91"/>
      <c r="F208" s="94"/>
      <c r="G208" s="89"/>
      <c r="H208" s="99"/>
      <c r="I208" s="89"/>
      <c r="J208" s="94"/>
      <c r="K208" s="89"/>
      <c r="L208" s="240"/>
      <c r="M208" s="110"/>
      <c r="N208" s="166"/>
      <c r="O208" s="110"/>
      <c r="P208" s="85"/>
      <c r="Q208" s="89"/>
      <c r="R208" s="99"/>
      <c r="S208" s="89"/>
      <c r="T208" s="94"/>
      <c r="U208" s="119"/>
      <c r="V208" s="94"/>
      <c r="W208" s="119"/>
      <c r="X208" s="94"/>
      <c r="Y208" s="89"/>
      <c r="Z208" s="94"/>
      <c r="AA208" s="119"/>
      <c r="AB208" s="94"/>
      <c r="AC208" s="119"/>
      <c r="AD208" s="94"/>
    </row>
    <row r="209" spans="2:30" s="83" customFormat="1">
      <c r="B209" s="167"/>
      <c r="C209" s="91"/>
      <c r="D209" s="167"/>
      <c r="E209" s="91"/>
      <c r="F209" s="94"/>
      <c r="G209" s="89"/>
      <c r="H209" s="99"/>
      <c r="I209" s="89"/>
      <c r="J209" s="94"/>
      <c r="K209" s="89"/>
      <c r="L209" s="240"/>
      <c r="M209" s="110"/>
      <c r="N209" s="166"/>
      <c r="O209" s="110"/>
      <c r="P209" s="85"/>
      <c r="Q209" s="89"/>
      <c r="R209" s="99"/>
      <c r="S209" s="89"/>
      <c r="T209" s="94"/>
      <c r="U209" s="119"/>
      <c r="V209" s="94"/>
      <c r="W209" s="119"/>
      <c r="X209" s="94"/>
      <c r="Y209" s="89"/>
      <c r="Z209" s="94"/>
      <c r="AA209" s="119"/>
      <c r="AB209" s="94"/>
      <c r="AC209" s="119"/>
      <c r="AD209" s="94"/>
    </row>
    <row r="210" spans="2:30" s="83" customFormat="1">
      <c r="B210" s="167"/>
      <c r="C210" s="91"/>
      <c r="D210" s="167"/>
      <c r="E210" s="91"/>
      <c r="F210" s="94"/>
      <c r="G210" s="89"/>
      <c r="H210" s="99"/>
      <c r="I210" s="89"/>
      <c r="J210" s="94"/>
      <c r="K210" s="89"/>
      <c r="L210" s="240"/>
      <c r="M210" s="110"/>
      <c r="N210" s="166"/>
      <c r="O210" s="110"/>
      <c r="P210" s="85"/>
      <c r="Q210" s="89"/>
      <c r="R210" s="99"/>
      <c r="S210" s="89"/>
      <c r="T210" s="94"/>
      <c r="U210" s="119"/>
      <c r="V210" s="94"/>
      <c r="W210" s="119"/>
      <c r="X210" s="94"/>
      <c r="Y210" s="89"/>
      <c r="Z210" s="94"/>
      <c r="AA210" s="119"/>
      <c r="AB210" s="94"/>
      <c r="AC210" s="119"/>
      <c r="AD210" s="94"/>
    </row>
    <row r="211" spans="2:30" s="83" customFormat="1">
      <c r="B211" s="167"/>
      <c r="C211" s="91"/>
      <c r="D211" s="167"/>
      <c r="E211" s="91"/>
      <c r="F211" s="94"/>
      <c r="G211" s="89"/>
      <c r="H211" s="99"/>
      <c r="I211" s="89"/>
      <c r="J211" s="94"/>
      <c r="K211" s="89"/>
      <c r="L211" s="240"/>
      <c r="M211" s="110"/>
      <c r="N211" s="166"/>
      <c r="O211" s="110"/>
      <c r="P211" s="85"/>
      <c r="Q211" s="89"/>
      <c r="R211" s="99"/>
      <c r="S211" s="89"/>
      <c r="T211" s="94"/>
      <c r="U211" s="119"/>
      <c r="V211" s="94"/>
      <c r="W211" s="119"/>
      <c r="X211" s="94"/>
      <c r="Y211" s="89"/>
      <c r="Z211" s="94"/>
      <c r="AA211" s="119"/>
      <c r="AB211" s="94"/>
      <c r="AC211" s="119"/>
      <c r="AD211" s="94"/>
    </row>
    <row r="212" spans="2:30" s="83" customFormat="1">
      <c r="B212" s="167"/>
      <c r="C212" s="91"/>
      <c r="D212" s="167"/>
      <c r="E212" s="91"/>
      <c r="F212" s="94"/>
      <c r="G212" s="89"/>
      <c r="H212" s="99"/>
      <c r="I212" s="89"/>
      <c r="J212" s="94"/>
      <c r="K212" s="89"/>
      <c r="L212" s="240"/>
      <c r="M212" s="110"/>
      <c r="N212" s="166"/>
      <c r="O212" s="110"/>
      <c r="P212" s="85"/>
      <c r="Q212" s="89"/>
      <c r="R212" s="99"/>
      <c r="S212" s="89"/>
      <c r="T212" s="94"/>
      <c r="U212" s="119"/>
      <c r="V212" s="94"/>
      <c r="W212" s="119"/>
      <c r="X212" s="94"/>
      <c r="Y212" s="89"/>
      <c r="Z212" s="94"/>
      <c r="AA212" s="119"/>
      <c r="AB212" s="94"/>
      <c r="AC212" s="119"/>
      <c r="AD212" s="94"/>
    </row>
    <row r="213" spans="2:30" s="83" customFormat="1">
      <c r="B213" s="167"/>
      <c r="C213" s="91"/>
      <c r="D213" s="167"/>
      <c r="E213" s="91"/>
      <c r="F213" s="94"/>
      <c r="G213" s="89"/>
      <c r="H213" s="99"/>
      <c r="I213" s="89"/>
      <c r="J213" s="94"/>
      <c r="K213" s="89"/>
      <c r="L213" s="240"/>
      <c r="M213" s="110"/>
      <c r="N213" s="166"/>
      <c r="O213" s="110"/>
      <c r="P213" s="85"/>
      <c r="Q213" s="89"/>
      <c r="R213" s="99"/>
      <c r="S213" s="89"/>
      <c r="T213" s="94"/>
      <c r="U213" s="119"/>
      <c r="V213" s="94"/>
      <c r="W213" s="119"/>
      <c r="X213" s="94"/>
      <c r="Y213" s="89"/>
      <c r="Z213" s="94"/>
      <c r="AA213" s="119"/>
      <c r="AB213" s="94"/>
      <c r="AC213" s="119"/>
      <c r="AD213" s="94"/>
    </row>
    <row r="214" spans="2:30" s="83" customFormat="1">
      <c r="B214" s="167"/>
      <c r="C214" s="91"/>
      <c r="D214" s="167"/>
      <c r="E214" s="91"/>
      <c r="F214" s="94"/>
      <c r="G214" s="89"/>
      <c r="H214" s="99"/>
      <c r="I214" s="89"/>
      <c r="J214" s="94"/>
      <c r="K214" s="89"/>
      <c r="L214" s="240"/>
      <c r="M214" s="110"/>
      <c r="N214" s="166"/>
      <c r="O214" s="110"/>
      <c r="P214" s="85"/>
      <c r="Q214" s="89"/>
      <c r="R214" s="99"/>
      <c r="S214" s="89"/>
      <c r="T214" s="94"/>
      <c r="U214" s="119"/>
      <c r="V214" s="94"/>
      <c r="W214" s="119"/>
      <c r="X214" s="94"/>
      <c r="Y214" s="89"/>
      <c r="Z214" s="94"/>
      <c r="AA214" s="119"/>
      <c r="AB214" s="94"/>
      <c r="AC214" s="119"/>
      <c r="AD214" s="94"/>
    </row>
    <row r="215" spans="2:30" s="83" customFormat="1">
      <c r="B215" s="167"/>
      <c r="C215" s="91"/>
      <c r="D215" s="167"/>
      <c r="E215" s="91"/>
      <c r="F215" s="94"/>
      <c r="G215" s="89"/>
      <c r="H215" s="99"/>
      <c r="I215" s="89"/>
      <c r="J215" s="94"/>
      <c r="K215" s="89"/>
      <c r="L215" s="240"/>
      <c r="M215" s="110"/>
      <c r="N215" s="166"/>
      <c r="O215" s="110"/>
      <c r="P215" s="85"/>
      <c r="Q215" s="89"/>
      <c r="R215" s="99"/>
      <c r="S215" s="89"/>
      <c r="T215" s="94"/>
      <c r="U215" s="119"/>
      <c r="V215" s="94"/>
      <c r="W215" s="119"/>
      <c r="X215" s="94"/>
      <c r="Y215" s="89"/>
      <c r="Z215" s="94"/>
      <c r="AA215" s="119"/>
      <c r="AB215" s="94"/>
      <c r="AC215" s="119"/>
      <c r="AD215" s="94"/>
    </row>
    <row r="216" spans="2:30" s="83" customFormat="1">
      <c r="B216" s="167"/>
      <c r="C216" s="91"/>
      <c r="D216" s="167"/>
      <c r="E216" s="91"/>
      <c r="F216" s="94"/>
      <c r="G216" s="89"/>
      <c r="H216" s="99"/>
      <c r="I216" s="89"/>
      <c r="J216" s="94"/>
      <c r="K216" s="89"/>
      <c r="L216" s="240"/>
      <c r="M216" s="110"/>
      <c r="N216" s="166"/>
      <c r="O216" s="110"/>
      <c r="P216" s="85"/>
      <c r="Q216" s="89"/>
      <c r="R216" s="99"/>
      <c r="S216" s="89"/>
      <c r="T216" s="94"/>
      <c r="U216" s="119"/>
      <c r="V216" s="94"/>
      <c r="W216" s="119"/>
      <c r="X216" s="94"/>
      <c r="Y216" s="89"/>
      <c r="Z216" s="94"/>
      <c r="AA216" s="119"/>
      <c r="AB216" s="94"/>
      <c r="AC216" s="119"/>
      <c r="AD216" s="94"/>
    </row>
    <row r="217" spans="2:30" s="83" customFormat="1">
      <c r="B217" s="167"/>
      <c r="C217" s="91"/>
      <c r="D217" s="167"/>
      <c r="E217" s="91"/>
      <c r="F217" s="94"/>
      <c r="G217" s="89"/>
      <c r="H217" s="99"/>
      <c r="I217" s="89"/>
      <c r="J217" s="94"/>
      <c r="K217" s="89"/>
      <c r="L217" s="240"/>
      <c r="M217" s="110"/>
      <c r="N217" s="166"/>
      <c r="O217" s="110"/>
      <c r="P217" s="85"/>
      <c r="Q217" s="89"/>
      <c r="R217" s="99"/>
      <c r="S217" s="89"/>
      <c r="T217" s="94"/>
      <c r="U217" s="119"/>
      <c r="V217" s="94"/>
      <c r="W217" s="119"/>
      <c r="X217" s="94"/>
      <c r="Y217" s="89"/>
      <c r="Z217" s="94"/>
      <c r="AA217" s="119"/>
      <c r="AB217" s="94"/>
      <c r="AC217" s="119"/>
      <c r="AD217" s="94"/>
    </row>
    <row r="218" spans="2:30" s="83" customFormat="1">
      <c r="B218" s="167"/>
      <c r="C218" s="91"/>
      <c r="D218" s="167"/>
      <c r="E218" s="91"/>
      <c r="F218" s="94"/>
      <c r="G218" s="89"/>
      <c r="H218" s="99"/>
      <c r="I218" s="89"/>
      <c r="J218" s="94"/>
      <c r="K218" s="89"/>
      <c r="L218" s="240"/>
      <c r="M218" s="110"/>
      <c r="N218" s="166"/>
      <c r="O218" s="110"/>
      <c r="P218" s="85"/>
      <c r="Q218" s="89"/>
      <c r="R218" s="99"/>
      <c r="S218" s="89"/>
      <c r="T218" s="94"/>
      <c r="U218" s="119"/>
      <c r="V218" s="94"/>
      <c r="W218" s="119"/>
      <c r="X218" s="94"/>
      <c r="Y218" s="89"/>
      <c r="Z218" s="94"/>
      <c r="AA218" s="119"/>
      <c r="AB218" s="94"/>
      <c r="AC218" s="119"/>
      <c r="AD218" s="94"/>
    </row>
    <row r="219" spans="2:30" s="83" customFormat="1">
      <c r="B219" s="167"/>
      <c r="C219" s="91"/>
      <c r="D219" s="167"/>
      <c r="E219" s="91"/>
      <c r="F219" s="94"/>
      <c r="G219" s="89"/>
      <c r="H219" s="99"/>
      <c r="I219" s="89"/>
      <c r="J219" s="94"/>
      <c r="K219" s="89"/>
      <c r="L219" s="240"/>
      <c r="M219" s="110"/>
      <c r="N219" s="166"/>
      <c r="O219" s="110"/>
      <c r="P219" s="85"/>
      <c r="Q219" s="89"/>
      <c r="R219" s="99"/>
      <c r="S219" s="89"/>
      <c r="T219" s="94"/>
      <c r="U219" s="119"/>
      <c r="V219" s="94"/>
      <c r="W219" s="119"/>
      <c r="X219" s="94"/>
      <c r="Y219" s="89"/>
      <c r="Z219" s="94"/>
      <c r="AA219" s="119"/>
      <c r="AB219" s="94"/>
      <c r="AC219" s="119"/>
      <c r="AD219" s="94"/>
    </row>
    <row r="220" spans="2:30" s="83" customFormat="1">
      <c r="B220" s="167"/>
      <c r="C220" s="91"/>
      <c r="D220" s="167"/>
      <c r="E220" s="91"/>
      <c r="F220" s="94"/>
      <c r="G220" s="89"/>
      <c r="H220" s="99"/>
      <c r="I220" s="89"/>
      <c r="J220" s="94"/>
      <c r="K220" s="89"/>
      <c r="L220" s="240"/>
      <c r="M220" s="110"/>
      <c r="N220" s="166"/>
      <c r="O220" s="110"/>
      <c r="P220" s="85"/>
      <c r="Q220" s="89"/>
      <c r="R220" s="99"/>
      <c r="S220" s="89"/>
      <c r="T220" s="94"/>
      <c r="U220" s="119"/>
      <c r="V220" s="94"/>
      <c r="W220" s="119"/>
      <c r="X220" s="94"/>
      <c r="Y220" s="89"/>
      <c r="Z220" s="94"/>
      <c r="AA220" s="119"/>
      <c r="AB220" s="94"/>
      <c r="AC220" s="119"/>
      <c r="AD220" s="94"/>
    </row>
    <row r="221" spans="2:30" s="83" customFormat="1">
      <c r="B221" s="167"/>
      <c r="C221" s="91"/>
      <c r="D221" s="167"/>
      <c r="E221" s="91"/>
      <c r="F221" s="94"/>
      <c r="G221" s="89"/>
      <c r="H221" s="99"/>
      <c r="I221" s="89"/>
      <c r="J221" s="94"/>
      <c r="K221" s="89"/>
      <c r="L221" s="240"/>
      <c r="M221" s="110"/>
      <c r="N221" s="166"/>
      <c r="O221" s="110"/>
      <c r="P221" s="85"/>
      <c r="Q221" s="89"/>
      <c r="R221" s="99"/>
      <c r="S221" s="89"/>
      <c r="T221" s="94"/>
      <c r="U221" s="119"/>
      <c r="V221" s="94"/>
      <c r="W221" s="119"/>
      <c r="X221" s="94"/>
      <c r="Y221" s="89"/>
      <c r="Z221" s="94"/>
      <c r="AA221" s="119"/>
      <c r="AB221" s="94"/>
      <c r="AC221" s="119"/>
      <c r="AD221" s="94"/>
    </row>
    <row r="222" spans="2:30" s="83" customFormat="1">
      <c r="B222" s="167"/>
      <c r="C222" s="91"/>
      <c r="D222" s="167"/>
      <c r="E222" s="91"/>
      <c r="F222" s="94"/>
      <c r="G222" s="89"/>
      <c r="H222" s="99"/>
      <c r="I222" s="89"/>
      <c r="J222" s="94"/>
      <c r="K222" s="89"/>
      <c r="L222" s="240"/>
      <c r="M222" s="110"/>
      <c r="N222" s="166"/>
      <c r="O222" s="110"/>
      <c r="P222" s="85"/>
      <c r="Q222" s="89"/>
      <c r="R222" s="99"/>
      <c r="S222" s="89"/>
      <c r="T222" s="94"/>
      <c r="U222" s="119"/>
      <c r="V222" s="94"/>
      <c r="W222" s="119"/>
      <c r="X222" s="94"/>
      <c r="Y222" s="89"/>
      <c r="Z222" s="94"/>
      <c r="AA222" s="119"/>
      <c r="AB222" s="94"/>
      <c r="AC222" s="119"/>
      <c r="AD222" s="94"/>
    </row>
    <row r="223" spans="2:30" s="83" customFormat="1">
      <c r="B223" s="167"/>
      <c r="C223" s="91"/>
      <c r="D223" s="167"/>
      <c r="E223" s="91"/>
      <c r="F223" s="94"/>
      <c r="G223" s="89"/>
      <c r="H223" s="99"/>
      <c r="I223" s="89"/>
      <c r="J223" s="94"/>
      <c r="K223" s="89"/>
      <c r="L223" s="240"/>
      <c r="M223" s="110"/>
      <c r="N223" s="166"/>
      <c r="O223" s="110"/>
      <c r="P223" s="85"/>
      <c r="Q223" s="89"/>
      <c r="R223" s="99"/>
      <c r="S223" s="89"/>
      <c r="T223" s="94"/>
      <c r="U223" s="119"/>
      <c r="V223" s="94"/>
      <c r="W223" s="119"/>
      <c r="X223" s="94"/>
      <c r="Y223" s="89"/>
      <c r="Z223" s="94"/>
      <c r="AA223" s="119"/>
      <c r="AB223" s="94"/>
      <c r="AC223" s="119"/>
      <c r="AD223" s="94"/>
    </row>
    <row r="224" spans="2:30" s="83" customFormat="1">
      <c r="B224" s="167"/>
      <c r="C224" s="91"/>
      <c r="D224" s="167"/>
      <c r="E224" s="91"/>
      <c r="F224" s="94"/>
      <c r="G224" s="89"/>
      <c r="H224" s="99"/>
      <c r="I224" s="89"/>
      <c r="J224" s="94"/>
      <c r="K224" s="89"/>
      <c r="L224" s="240"/>
      <c r="M224" s="110"/>
      <c r="N224" s="166"/>
      <c r="O224" s="110"/>
      <c r="P224" s="85"/>
      <c r="Q224" s="89"/>
      <c r="R224" s="99"/>
      <c r="S224" s="89"/>
      <c r="T224" s="94"/>
      <c r="U224" s="119"/>
      <c r="V224" s="94"/>
      <c r="W224" s="119"/>
      <c r="X224" s="94"/>
      <c r="Y224" s="89"/>
      <c r="Z224" s="94"/>
      <c r="AA224" s="119"/>
      <c r="AB224" s="94"/>
      <c r="AC224" s="119"/>
      <c r="AD224" s="94"/>
    </row>
    <row r="225" spans="2:30" s="83" customFormat="1">
      <c r="B225" s="167"/>
      <c r="C225" s="91"/>
      <c r="D225" s="167"/>
      <c r="E225" s="91"/>
      <c r="F225" s="94"/>
      <c r="G225" s="89"/>
      <c r="H225" s="99"/>
      <c r="I225" s="89"/>
      <c r="J225" s="94"/>
      <c r="K225" s="89"/>
      <c r="L225" s="240"/>
      <c r="M225" s="110"/>
      <c r="N225" s="166"/>
      <c r="O225" s="110"/>
      <c r="P225" s="85"/>
      <c r="Q225" s="89"/>
      <c r="R225" s="99"/>
      <c r="S225" s="89"/>
      <c r="T225" s="94"/>
      <c r="U225" s="119"/>
      <c r="V225" s="94"/>
      <c r="W225" s="119"/>
      <c r="X225" s="94"/>
      <c r="Y225" s="89"/>
      <c r="Z225" s="94"/>
      <c r="AA225" s="119"/>
      <c r="AB225" s="94"/>
      <c r="AC225" s="119"/>
      <c r="AD225" s="94"/>
    </row>
    <row r="226" spans="2:30" s="83" customFormat="1">
      <c r="B226" s="167"/>
      <c r="C226" s="91"/>
      <c r="D226" s="167"/>
      <c r="E226" s="91"/>
      <c r="F226" s="94"/>
      <c r="G226" s="89"/>
      <c r="H226" s="99"/>
      <c r="I226" s="89"/>
      <c r="J226" s="94"/>
      <c r="K226" s="89"/>
      <c r="L226" s="240"/>
      <c r="M226" s="110"/>
      <c r="N226" s="166"/>
      <c r="O226" s="110"/>
      <c r="P226" s="85"/>
      <c r="Q226" s="89"/>
      <c r="R226" s="99"/>
      <c r="S226" s="89"/>
      <c r="T226" s="94"/>
      <c r="U226" s="119"/>
      <c r="V226" s="94"/>
      <c r="W226" s="119"/>
      <c r="X226" s="94"/>
      <c r="Y226" s="89"/>
      <c r="Z226" s="94"/>
      <c r="AA226" s="119"/>
      <c r="AB226" s="94"/>
      <c r="AC226" s="119"/>
      <c r="AD226" s="94"/>
    </row>
    <row r="227" spans="2:30" s="83" customFormat="1">
      <c r="B227" s="167"/>
      <c r="C227" s="91"/>
      <c r="D227" s="167"/>
      <c r="E227" s="91"/>
      <c r="F227" s="94"/>
      <c r="G227" s="89"/>
      <c r="H227" s="99"/>
      <c r="I227" s="89"/>
      <c r="J227" s="94"/>
      <c r="K227" s="89"/>
      <c r="L227" s="240"/>
      <c r="M227" s="110"/>
      <c r="N227" s="166"/>
      <c r="O227" s="110"/>
      <c r="P227" s="85"/>
      <c r="Q227" s="89"/>
      <c r="R227" s="99"/>
      <c r="S227" s="89"/>
      <c r="T227" s="94"/>
      <c r="U227" s="119"/>
      <c r="V227" s="94"/>
      <c r="W227" s="119"/>
      <c r="X227" s="94"/>
      <c r="Y227" s="89"/>
      <c r="Z227" s="94"/>
      <c r="AA227" s="119"/>
      <c r="AB227" s="94"/>
      <c r="AC227" s="119"/>
      <c r="AD227" s="94"/>
    </row>
    <row r="228" spans="2:30" s="83" customFormat="1">
      <c r="B228" s="167"/>
      <c r="C228" s="91"/>
      <c r="D228" s="167"/>
      <c r="E228" s="91"/>
      <c r="F228" s="94"/>
      <c r="G228" s="89"/>
      <c r="H228" s="99"/>
      <c r="I228" s="89"/>
      <c r="J228" s="94"/>
      <c r="K228" s="89"/>
      <c r="L228" s="240"/>
      <c r="M228" s="110"/>
      <c r="N228" s="166"/>
      <c r="O228" s="110"/>
      <c r="P228" s="85"/>
      <c r="Q228" s="89"/>
      <c r="R228" s="99"/>
      <c r="S228" s="89"/>
      <c r="T228" s="94"/>
      <c r="U228" s="119"/>
      <c r="V228" s="94"/>
      <c r="W228" s="119"/>
      <c r="X228" s="94"/>
      <c r="Y228" s="89"/>
      <c r="Z228" s="94"/>
      <c r="AA228" s="119"/>
      <c r="AB228" s="94"/>
      <c r="AC228" s="119"/>
      <c r="AD228" s="94"/>
    </row>
    <row r="229" spans="2:30" s="83" customFormat="1">
      <c r="B229" s="167"/>
      <c r="C229" s="91"/>
      <c r="D229" s="167"/>
      <c r="E229" s="91"/>
      <c r="F229" s="94"/>
      <c r="G229" s="89"/>
      <c r="H229" s="99"/>
      <c r="I229" s="89"/>
      <c r="J229" s="94"/>
      <c r="K229" s="89"/>
      <c r="L229" s="240"/>
      <c r="M229" s="110"/>
      <c r="N229" s="166"/>
      <c r="O229" s="110"/>
      <c r="P229" s="85"/>
      <c r="Q229" s="89"/>
      <c r="R229" s="99"/>
      <c r="S229" s="89"/>
      <c r="T229" s="94"/>
      <c r="U229" s="119"/>
      <c r="V229" s="94"/>
      <c r="W229" s="119"/>
      <c r="X229" s="94"/>
      <c r="Y229" s="89"/>
      <c r="Z229" s="94"/>
      <c r="AA229" s="119"/>
      <c r="AB229" s="94"/>
      <c r="AC229" s="119"/>
      <c r="AD229" s="94"/>
    </row>
    <row r="230" spans="2:30" s="83" customFormat="1">
      <c r="B230" s="167"/>
      <c r="C230" s="91"/>
      <c r="D230" s="167"/>
      <c r="E230" s="91"/>
      <c r="F230" s="94"/>
      <c r="G230" s="89"/>
      <c r="H230" s="99"/>
      <c r="I230" s="89"/>
      <c r="J230" s="94"/>
      <c r="K230" s="89"/>
      <c r="L230" s="240"/>
      <c r="M230" s="110"/>
      <c r="N230" s="166"/>
      <c r="O230" s="110"/>
      <c r="P230" s="85"/>
      <c r="Q230" s="89"/>
      <c r="R230" s="99"/>
      <c r="S230" s="89"/>
      <c r="T230" s="94"/>
      <c r="U230" s="119"/>
      <c r="V230" s="94"/>
      <c r="W230" s="119"/>
      <c r="X230" s="94"/>
      <c r="Y230" s="89"/>
      <c r="Z230" s="94"/>
      <c r="AA230" s="119"/>
      <c r="AB230" s="94"/>
      <c r="AC230" s="119"/>
      <c r="AD230" s="94"/>
    </row>
    <row r="231" spans="2:30" s="83" customFormat="1">
      <c r="B231" s="167"/>
      <c r="C231" s="91"/>
      <c r="D231" s="167"/>
      <c r="E231" s="91"/>
      <c r="F231" s="94"/>
      <c r="G231" s="89"/>
      <c r="H231" s="99"/>
      <c r="I231" s="89"/>
      <c r="J231" s="94"/>
      <c r="K231" s="89"/>
      <c r="L231" s="240"/>
      <c r="M231" s="110"/>
      <c r="N231" s="166"/>
      <c r="O231" s="110"/>
      <c r="P231" s="85"/>
      <c r="Q231" s="89"/>
      <c r="R231" s="99"/>
      <c r="S231" s="89"/>
      <c r="T231" s="94"/>
      <c r="U231" s="119"/>
      <c r="V231" s="94"/>
      <c r="W231" s="119"/>
      <c r="X231" s="94"/>
      <c r="Y231" s="89"/>
      <c r="Z231" s="94"/>
      <c r="AA231" s="119"/>
      <c r="AB231" s="94"/>
      <c r="AC231" s="119"/>
      <c r="AD231" s="94"/>
    </row>
    <row r="232" spans="2:30" s="83" customFormat="1">
      <c r="B232" s="167"/>
      <c r="C232" s="91"/>
      <c r="D232" s="167"/>
      <c r="E232" s="91"/>
      <c r="F232" s="94"/>
      <c r="G232" s="89"/>
      <c r="H232" s="99"/>
      <c r="I232" s="89"/>
      <c r="J232" s="94"/>
      <c r="K232" s="89"/>
      <c r="L232" s="240"/>
      <c r="M232" s="110"/>
      <c r="N232" s="166"/>
      <c r="O232" s="110"/>
      <c r="P232" s="85"/>
      <c r="Q232" s="89"/>
      <c r="R232" s="99"/>
      <c r="S232" s="89"/>
      <c r="T232" s="94"/>
      <c r="U232" s="119"/>
      <c r="V232" s="94"/>
      <c r="W232" s="119"/>
      <c r="X232" s="94"/>
      <c r="Y232" s="89"/>
      <c r="Z232" s="94"/>
      <c r="AA232" s="119"/>
      <c r="AB232" s="94"/>
      <c r="AC232" s="119"/>
      <c r="AD232" s="94"/>
    </row>
    <row r="233" spans="2:30" s="83" customFormat="1">
      <c r="B233" s="167"/>
      <c r="C233" s="91"/>
      <c r="D233" s="167"/>
      <c r="E233" s="91"/>
      <c r="F233" s="94"/>
      <c r="G233" s="89"/>
      <c r="H233" s="99"/>
      <c r="I233" s="89"/>
      <c r="J233" s="94"/>
      <c r="K233" s="89"/>
      <c r="L233" s="240"/>
      <c r="M233" s="110"/>
      <c r="N233" s="166"/>
      <c r="O233" s="110"/>
      <c r="P233" s="85"/>
      <c r="Q233" s="89"/>
      <c r="R233" s="99"/>
      <c r="S233" s="89"/>
      <c r="T233" s="94"/>
      <c r="U233" s="119"/>
      <c r="V233" s="94"/>
      <c r="W233" s="119"/>
      <c r="X233" s="94"/>
      <c r="Y233" s="89"/>
      <c r="Z233" s="94"/>
      <c r="AA233" s="119"/>
      <c r="AB233" s="94"/>
      <c r="AC233" s="119"/>
      <c r="AD233" s="94"/>
    </row>
    <row r="234" spans="2:30" s="83" customFormat="1">
      <c r="B234" s="167"/>
      <c r="C234" s="91"/>
      <c r="D234" s="167"/>
      <c r="E234" s="91"/>
      <c r="F234" s="94"/>
      <c r="G234" s="89"/>
      <c r="H234" s="99"/>
      <c r="I234" s="89"/>
      <c r="J234" s="94"/>
      <c r="K234" s="89"/>
      <c r="L234" s="240"/>
      <c r="M234" s="110"/>
      <c r="N234" s="166"/>
      <c r="O234" s="110"/>
      <c r="P234" s="85"/>
      <c r="Q234" s="89"/>
      <c r="R234" s="99"/>
      <c r="S234" s="89"/>
      <c r="T234" s="94"/>
      <c r="U234" s="119"/>
      <c r="V234" s="94"/>
      <c r="W234" s="119"/>
      <c r="X234" s="94"/>
      <c r="Y234" s="89"/>
      <c r="Z234" s="94"/>
      <c r="AA234" s="119"/>
      <c r="AB234" s="94"/>
      <c r="AC234" s="119"/>
      <c r="AD234" s="94"/>
    </row>
    <row r="235" spans="2:30" s="83" customFormat="1">
      <c r="B235" s="167"/>
      <c r="C235" s="91"/>
      <c r="D235" s="167"/>
      <c r="E235" s="91"/>
      <c r="F235" s="94"/>
      <c r="G235" s="89"/>
      <c r="H235" s="99"/>
      <c r="I235" s="89"/>
      <c r="J235" s="94"/>
      <c r="K235" s="89"/>
      <c r="L235" s="240"/>
      <c r="M235" s="110"/>
      <c r="N235" s="166"/>
      <c r="O235" s="110"/>
      <c r="P235" s="85"/>
      <c r="Q235" s="89"/>
      <c r="R235" s="99"/>
      <c r="S235" s="89"/>
      <c r="T235" s="94"/>
      <c r="U235" s="119"/>
      <c r="V235" s="94"/>
      <c r="W235" s="119"/>
      <c r="X235" s="94"/>
      <c r="Y235" s="89"/>
      <c r="Z235" s="94"/>
      <c r="AA235" s="119"/>
      <c r="AB235" s="94"/>
      <c r="AC235" s="119"/>
      <c r="AD235" s="94"/>
    </row>
    <row r="236" spans="2:30" s="83" customFormat="1">
      <c r="B236" s="167"/>
      <c r="C236" s="91"/>
      <c r="D236" s="167"/>
      <c r="E236" s="91"/>
      <c r="F236" s="94"/>
      <c r="G236" s="89"/>
      <c r="H236" s="99"/>
      <c r="I236" s="89"/>
      <c r="J236" s="94"/>
      <c r="K236" s="89"/>
      <c r="L236" s="240"/>
      <c r="M236" s="110"/>
      <c r="N236" s="166"/>
      <c r="O236" s="110"/>
      <c r="P236" s="85"/>
      <c r="Q236" s="89"/>
      <c r="R236" s="99"/>
      <c r="S236" s="89"/>
      <c r="T236" s="94"/>
      <c r="U236" s="119"/>
      <c r="V236" s="94"/>
      <c r="W236" s="119"/>
      <c r="X236" s="94"/>
      <c r="Y236" s="89"/>
      <c r="Z236" s="94"/>
      <c r="AA236" s="119"/>
      <c r="AB236" s="94"/>
      <c r="AC236" s="119"/>
      <c r="AD236" s="94"/>
    </row>
    <row r="237" spans="2:30" s="83" customFormat="1">
      <c r="B237" s="167"/>
      <c r="C237" s="91"/>
      <c r="D237" s="167"/>
      <c r="E237" s="91"/>
      <c r="F237" s="94"/>
      <c r="G237" s="89"/>
      <c r="H237" s="99"/>
      <c r="I237" s="89"/>
      <c r="J237" s="94"/>
      <c r="K237" s="89"/>
      <c r="L237" s="240"/>
      <c r="M237" s="110"/>
      <c r="N237" s="166"/>
      <c r="O237" s="110"/>
      <c r="P237" s="85"/>
      <c r="Q237" s="89"/>
      <c r="R237" s="99"/>
      <c r="S237" s="89"/>
      <c r="T237" s="94"/>
      <c r="U237" s="119"/>
      <c r="V237" s="94"/>
      <c r="W237" s="119"/>
      <c r="X237" s="94"/>
      <c r="Y237" s="89"/>
      <c r="Z237" s="94"/>
      <c r="AA237" s="119"/>
      <c r="AB237" s="94"/>
      <c r="AC237" s="119"/>
      <c r="AD237" s="94"/>
    </row>
    <row r="238" spans="2:30" s="83" customFormat="1">
      <c r="B238" s="167"/>
      <c r="C238" s="91"/>
      <c r="D238" s="167"/>
      <c r="E238" s="91"/>
      <c r="F238" s="94"/>
      <c r="G238" s="89"/>
      <c r="H238" s="99"/>
      <c r="I238" s="89"/>
      <c r="J238" s="94"/>
      <c r="K238" s="89"/>
      <c r="L238" s="240"/>
      <c r="M238" s="110"/>
      <c r="N238" s="166"/>
      <c r="O238" s="110"/>
      <c r="P238" s="85"/>
      <c r="Q238" s="89"/>
      <c r="R238" s="99"/>
      <c r="S238" s="89"/>
      <c r="T238" s="94"/>
      <c r="U238" s="119"/>
      <c r="V238" s="94"/>
      <c r="W238" s="119"/>
      <c r="X238" s="94"/>
      <c r="Y238" s="89"/>
      <c r="Z238" s="94"/>
      <c r="AA238" s="119"/>
      <c r="AB238" s="94"/>
      <c r="AC238" s="119"/>
      <c r="AD238" s="94"/>
    </row>
    <row r="239" spans="2:30" s="83" customFormat="1">
      <c r="B239" s="167"/>
      <c r="C239" s="91"/>
      <c r="D239" s="167"/>
      <c r="E239" s="91"/>
      <c r="F239" s="94"/>
      <c r="G239" s="89"/>
      <c r="H239" s="99"/>
      <c r="I239" s="89"/>
      <c r="J239" s="94"/>
      <c r="K239" s="89"/>
      <c r="L239" s="240"/>
      <c r="M239" s="110"/>
      <c r="N239" s="166"/>
      <c r="O239" s="110"/>
      <c r="P239" s="85"/>
      <c r="Q239" s="89"/>
      <c r="R239" s="99"/>
      <c r="S239" s="89"/>
      <c r="T239" s="94"/>
      <c r="U239" s="119"/>
      <c r="V239" s="94"/>
      <c r="W239" s="119"/>
      <c r="X239" s="94"/>
      <c r="Y239" s="89"/>
      <c r="Z239" s="94"/>
      <c r="AA239" s="119"/>
      <c r="AB239" s="94"/>
      <c r="AC239" s="119"/>
      <c r="AD239" s="94"/>
    </row>
    <row r="240" spans="2:30" s="83" customFormat="1">
      <c r="B240" s="167"/>
      <c r="C240" s="91"/>
      <c r="D240" s="167"/>
      <c r="E240" s="91"/>
      <c r="F240" s="94"/>
      <c r="G240" s="89"/>
      <c r="H240" s="99"/>
      <c r="I240" s="89"/>
      <c r="J240" s="94"/>
      <c r="K240" s="89"/>
      <c r="L240" s="240"/>
      <c r="M240" s="110"/>
      <c r="N240" s="166"/>
      <c r="O240" s="110"/>
      <c r="P240" s="85"/>
      <c r="Q240" s="89"/>
      <c r="R240" s="99"/>
      <c r="S240" s="89"/>
      <c r="T240" s="94"/>
      <c r="U240" s="119"/>
      <c r="V240" s="94"/>
      <c r="W240" s="119"/>
      <c r="X240" s="94"/>
      <c r="Y240" s="89"/>
      <c r="Z240" s="94"/>
      <c r="AA240" s="119"/>
      <c r="AB240" s="94"/>
      <c r="AC240" s="119"/>
      <c r="AD240" s="94"/>
    </row>
    <row r="241" spans="2:30" s="83" customFormat="1">
      <c r="B241" s="167"/>
      <c r="C241" s="91"/>
      <c r="D241" s="167"/>
      <c r="E241" s="91"/>
      <c r="F241" s="94"/>
      <c r="G241" s="89"/>
      <c r="H241" s="99"/>
      <c r="I241" s="89"/>
      <c r="J241" s="94"/>
      <c r="K241" s="89"/>
      <c r="L241" s="240"/>
      <c r="M241" s="110"/>
      <c r="N241" s="166"/>
      <c r="O241" s="110"/>
      <c r="P241" s="85"/>
      <c r="Q241" s="89"/>
      <c r="R241" s="99"/>
      <c r="S241" s="89"/>
      <c r="T241" s="94"/>
      <c r="U241" s="119"/>
      <c r="V241" s="94"/>
      <c r="W241" s="119"/>
      <c r="X241" s="94"/>
      <c r="Y241" s="89"/>
      <c r="Z241" s="94"/>
      <c r="AA241" s="119"/>
      <c r="AB241" s="94"/>
      <c r="AC241" s="119"/>
      <c r="AD241" s="94"/>
    </row>
    <row r="242" spans="2:30" s="83" customFormat="1">
      <c r="B242" s="167"/>
      <c r="C242" s="91"/>
      <c r="D242" s="167"/>
      <c r="E242" s="91"/>
      <c r="F242" s="94"/>
      <c r="G242" s="89"/>
      <c r="H242" s="99"/>
      <c r="I242" s="89"/>
      <c r="J242" s="94"/>
      <c r="K242" s="89"/>
      <c r="L242" s="240"/>
      <c r="M242" s="110"/>
      <c r="N242" s="166"/>
      <c r="O242" s="110"/>
      <c r="P242" s="85"/>
      <c r="Q242" s="89"/>
      <c r="R242" s="99"/>
      <c r="S242" s="89"/>
      <c r="T242" s="94"/>
      <c r="U242" s="119"/>
      <c r="V242" s="94"/>
      <c r="W242" s="119"/>
      <c r="X242" s="94"/>
      <c r="Y242" s="89"/>
      <c r="Z242" s="94"/>
      <c r="AA242" s="119"/>
      <c r="AB242" s="94"/>
      <c r="AC242" s="119"/>
      <c r="AD242" s="94"/>
    </row>
    <row r="243" spans="2:30" s="83" customFormat="1">
      <c r="B243" s="167"/>
      <c r="C243" s="91"/>
      <c r="D243" s="167"/>
      <c r="E243" s="91"/>
      <c r="F243" s="94"/>
      <c r="G243" s="89"/>
      <c r="H243" s="99"/>
      <c r="I243" s="89"/>
      <c r="J243" s="94"/>
      <c r="K243" s="89"/>
      <c r="L243" s="240"/>
      <c r="M243" s="110"/>
      <c r="N243" s="166"/>
      <c r="O243" s="110"/>
      <c r="P243" s="85"/>
      <c r="Q243" s="89"/>
      <c r="R243" s="99"/>
      <c r="S243" s="89"/>
      <c r="T243" s="94"/>
      <c r="U243" s="119"/>
      <c r="V243" s="94"/>
      <c r="W243" s="119"/>
      <c r="X243" s="94"/>
      <c r="Y243" s="89"/>
      <c r="Z243" s="94"/>
      <c r="AA243" s="119"/>
      <c r="AB243" s="94"/>
      <c r="AC243" s="119"/>
      <c r="AD243" s="94"/>
    </row>
    <row r="244" spans="2:30" s="83" customFormat="1">
      <c r="B244" s="167"/>
      <c r="C244" s="91"/>
      <c r="D244" s="167"/>
      <c r="E244" s="91"/>
      <c r="F244" s="94"/>
      <c r="G244" s="89"/>
      <c r="H244" s="99"/>
      <c r="I244" s="89"/>
      <c r="J244" s="94"/>
      <c r="K244" s="89"/>
      <c r="L244" s="240"/>
      <c r="M244" s="110"/>
      <c r="N244" s="166"/>
      <c r="O244" s="110"/>
      <c r="P244" s="85"/>
      <c r="Q244" s="89"/>
      <c r="R244" s="99"/>
      <c r="S244" s="89"/>
      <c r="T244" s="94"/>
      <c r="U244" s="119"/>
      <c r="V244" s="94"/>
      <c r="W244" s="119"/>
      <c r="X244" s="94"/>
      <c r="Y244" s="89"/>
      <c r="Z244" s="94"/>
      <c r="AA244" s="119"/>
      <c r="AB244" s="94"/>
      <c r="AC244" s="119"/>
      <c r="AD244" s="94"/>
    </row>
    <row r="245" spans="2:30" s="83" customFormat="1">
      <c r="B245" s="167"/>
      <c r="C245" s="91"/>
      <c r="D245" s="167"/>
      <c r="E245" s="91"/>
      <c r="F245" s="94"/>
      <c r="G245" s="89"/>
      <c r="H245" s="99"/>
      <c r="I245" s="89"/>
      <c r="J245" s="94"/>
      <c r="K245" s="89"/>
      <c r="L245" s="240"/>
      <c r="M245" s="110"/>
      <c r="N245" s="166"/>
      <c r="O245" s="110"/>
      <c r="P245" s="85"/>
      <c r="Q245" s="89"/>
      <c r="R245" s="99"/>
      <c r="S245" s="89"/>
      <c r="T245" s="94"/>
      <c r="U245" s="119"/>
      <c r="V245" s="94"/>
      <c r="W245" s="119"/>
      <c r="X245" s="94"/>
      <c r="Y245" s="89"/>
      <c r="Z245" s="94"/>
      <c r="AA245" s="119"/>
      <c r="AB245" s="94"/>
      <c r="AC245" s="119"/>
      <c r="AD245" s="94"/>
    </row>
    <row r="246" spans="2:30" s="83" customFormat="1">
      <c r="B246" s="167"/>
      <c r="C246" s="91"/>
      <c r="D246" s="167"/>
      <c r="E246" s="91"/>
      <c r="F246" s="94"/>
      <c r="G246" s="89"/>
      <c r="H246" s="99"/>
      <c r="I246" s="89"/>
      <c r="J246" s="94"/>
      <c r="K246" s="89"/>
      <c r="L246" s="240"/>
      <c r="M246" s="110"/>
      <c r="N246" s="166"/>
      <c r="O246" s="110"/>
      <c r="P246" s="85"/>
      <c r="Q246" s="89"/>
      <c r="R246" s="99"/>
      <c r="S246" s="89"/>
      <c r="T246" s="94"/>
      <c r="U246" s="119"/>
      <c r="V246" s="94"/>
      <c r="W246" s="119"/>
      <c r="X246" s="94"/>
      <c r="Y246" s="89"/>
      <c r="Z246" s="94"/>
      <c r="AA246" s="119"/>
      <c r="AB246" s="94"/>
      <c r="AC246" s="119"/>
      <c r="AD246" s="94"/>
    </row>
    <row r="247" spans="2:30" s="83" customFormat="1">
      <c r="B247" s="167"/>
      <c r="C247" s="91"/>
      <c r="D247" s="167"/>
      <c r="E247" s="91"/>
      <c r="F247" s="94"/>
      <c r="G247" s="89"/>
      <c r="H247" s="99"/>
      <c r="I247" s="89"/>
      <c r="J247" s="94"/>
      <c r="K247" s="89"/>
      <c r="L247" s="240"/>
      <c r="M247" s="110"/>
      <c r="N247" s="166"/>
      <c r="O247" s="110"/>
      <c r="P247" s="85"/>
      <c r="Q247" s="89"/>
      <c r="R247" s="99"/>
      <c r="S247" s="89"/>
      <c r="T247" s="94"/>
      <c r="U247" s="119"/>
      <c r="V247" s="94"/>
      <c r="W247" s="119"/>
      <c r="X247" s="94"/>
      <c r="Y247" s="89"/>
      <c r="Z247" s="94"/>
      <c r="AA247" s="119"/>
      <c r="AB247" s="94"/>
      <c r="AC247" s="119"/>
      <c r="AD247" s="94"/>
    </row>
    <row r="248" spans="2:30" s="83" customFormat="1">
      <c r="B248" s="167"/>
      <c r="C248" s="91"/>
      <c r="D248" s="167"/>
      <c r="E248" s="91"/>
      <c r="F248" s="94"/>
      <c r="G248" s="89"/>
      <c r="H248" s="99"/>
      <c r="I248" s="89"/>
      <c r="J248" s="94"/>
      <c r="K248" s="89"/>
      <c r="L248" s="240"/>
      <c r="M248" s="110"/>
      <c r="N248" s="166"/>
      <c r="O248" s="110"/>
      <c r="P248" s="85"/>
      <c r="Q248" s="89"/>
      <c r="R248" s="99"/>
      <c r="S248" s="89"/>
      <c r="T248" s="94"/>
      <c r="U248" s="119"/>
      <c r="V248" s="94"/>
      <c r="W248" s="119"/>
      <c r="X248" s="94"/>
      <c r="Y248" s="89"/>
      <c r="Z248" s="94"/>
      <c r="AA248" s="119"/>
      <c r="AB248" s="94"/>
      <c r="AC248" s="119"/>
      <c r="AD248" s="94"/>
    </row>
    <row r="249" spans="2:30" s="83" customFormat="1">
      <c r="B249" s="167"/>
      <c r="C249" s="91"/>
      <c r="D249" s="167"/>
      <c r="E249" s="91"/>
      <c r="F249" s="94"/>
      <c r="G249" s="89"/>
      <c r="H249" s="99"/>
      <c r="I249" s="89"/>
      <c r="J249" s="94"/>
      <c r="K249" s="89"/>
      <c r="L249" s="240"/>
      <c r="M249" s="110"/>
      <c r="N249" s="166"/>
      <c r="O249" s="110"/>
      <c r="P249" s="85"/>
      <c r="Q249" s="89"/>
      <c r="R249" s="99"/>
      <c r="S249" s="89"/>
      <c r="T249" s="94"/>
      <c r="U249" s="119"/>
      <c r="V249" s="94"/>
      <c r="W249" s="119"/>
      <c r="X249" s="94"/>
      <c r="Y249" s="89"/>
      <c r="Z249" s="94"/>
      <c r="AA249" s="119"/>
      <c r="AB249" s="94"/>
      <c r="AC249" s="119"/>
      <c r="AD249" s="94"/>
    </row>
    <row r="250" spans="2:30" s="83" customFormat="1">
      <c r="B250" s="167"/>
      <c r="C250" s="91"/>
      <c r="D250" s="167"/>
      <c r="E250" s="91"/>
      <c r="F250" s="94"/>
      <c r="G250" s="89"/>
      <c r="H250" s="99"/>
      <c r="I250" s="89"/>
      <c r="J250" s="94"/>
      <c r="K250" s="89"/>
      <c r="L250" s="240"/>
      <c r="M250" s="110"/>
      <c r="N250" s="166"/>
      <c r="O250" s="110"/>
      <c r="P250" s="85"/>
      <c r="Q250" s="89"/>
      <c r="R250" s="99"/>
      <c r="S250" s="89"/>
      <c r="T250" s="94"/>
      <c r="U250" s="119"/>
      <c r="V250" s="94"/>
      <c r="W250" s="119"/>
      <c r="X250" s="94"/>
      <c r="Y250" s="89"/>
      <c r="Z250" s="94"/>
      <c r="AA250" s="119"/>
      <c r="AB250" s="94"/>
      <c r="AC250" s="119"/>
      <c r="AD250" s="94"/>
    </row>
    <row r="251" spans="2:30" s="83" customFormat="1">
      <c r="B251" s="167"/>
      <c r="C251" s="91"/>
      <c r="D251" s="167"/>
      <c r="E251" s="91"/>
      <c r="F251" s="94"/>
      <c r="G251" s="89"/>
      <c r="H251" s="99"/>
      <c r="I251" s="89"/>
      <c r="J251" s="94"/>
      <c r="K251" s="89"/>
      <c r="L251" s="240"/>
      <c r="M251" s="110"/>
      <c r="N251" s="166"/>
      <c r="O251" s="110"/>
      <c r="P251" s="85"/>
      <c r="Q251" s="89"/>
      <c r="R251" s="99"/>
      <c r="S251" s="89"/>
      <c r="T251" s="94"/>
      <c r="U251" s="119"/>
      <c r="V251" s="94"/>
      <c r="W251" s="119"/>
      <c r="X251" s="94"/>
      <c r="Y251" s="89"/>
      <c r="Z251" s="94"/>
      <c r="AA251" s="119"/>
      <c r="AB251" s="94"/>
      <c r="AC251" s="119"/>
      <c r="AD251" s="94"/>
    </row>
    <row r="252" spans="2:30" s="83" customFormat="1">
      <c r="B252" s="167"/>
      <c r="C252" s="91"/>
      <c r="D252" s="167"/>
      <c r="E252" s="91"/>
      <c r="F252" s="94"/>
      <c r="G252" s="89"/>
      <c r="H252" s="99"/>
      <c r="I252" s="89"/>
      <c r="J252" s="94"/>
      <c r="K252" s="89"/>
      <c r="L252" s="240"/>
      <c r="M252" s="110"/>
      <c r="N252" s="166"/>
      <c r="O252" s="110"/>
      <c r="P252" s="85"/>
      <c r="Q252" s="89"/>
      <c r="R252" s="99"/>
      <c r="S252" s="89"/>
      <c r="T252" s="94"/>
      <c r="U252" s="119"/>
      <c r="V252" s="94"/>
      <c r="W252" s="119"/>
      <c r="X252" s="94"/>
      <c r="Y252" s="89"/>
      <c r="Z252" s="94"/>
      <c r="AA252" s="119"/>
      <c r="AB252" s="94"/>
      <c r="AC252" s="119"/>
      <c r="AD252" s="94"/>
    </row>
    <row r="253" spans="2:30" s="83" customFormat="1">
      <c r="B253" s="167"/>
      <c r="C253" s="91"/>
      <c r="D253" s="167"/>
      <c r="E253" s="91"/>
      <c r="F253" s="94"/>
      <c r="G253" s="89"/>
      <c r="H253" s="99"/>
      <c r="I253" s="89"/>
      <c r="J253" s="94"/>
      <c r="K253" s="89"/>
      <c r="L253" s="240"/>
      <c r="M253" s="110"/>
      <c r="N253" s="166"/>
      <c r="O253" s="110"/>
      <c r="P253" s="85"/>
      <c r="Q253" s="89"/>
      <c r="R253" s="99"/>
      <c r="S253" s="89"/>
      <c r="T253" s="94"/>
      <c r="U253" s="119"/>
      <c r="V253" s="94"/>
      <c r="W253" s="119"/>
      <c r="X253" s="94"/>
      <c r="Y253" s="89"/>
      <c r="Z253" s="94"/>
      <c r="AA253" s="119"/>
      <c r="AB253" s="94"/>
      <c r="AC253" s="119"/>
      <c r="AD253" s="94"/>
    </row>
    <row r="254" spans="2:30" s="83" customFormat="1">
      <c r="B254" s="167"/>
      <c r="C254" s="91"/>
      <c r="D254" s="167"/>
      <c r="E254" s="91"/>
      <c r="F254" s="94"/>
      <c r="G254" s="89"/>
      <c r="H254" s="99"/>
      <c r="I254" s="89"/>
      <c r="J254" s="94"/>
      <c r="K254" s="89"/>
      <c r="L254" s="240"/>
      <c r="M254" s="110"/>
      <c r="N254" s="166"/>
      <c r="O254" s="110"/>
      <c r="P254" s="85"/>
      <c r="Q254" s="89"/>
      <c r="R254" s="99"/>
      <c r="S254" s="89"/>
      <c r="T254" s="94"/>
      <c r="U254" s="119"/>
      <c r="V254" s="94"/>
      <c r="W254" s="119"/>
      <c r="X254" s="94"/>
      <c r="Y254" s="89"/>
      <c r="Z254" s="94"/>
      <c r="AA254" s="119"/>
      <c r="AB254" s="94"/>
      <c r="AC254" s="119"/>
      <c r="AD254" s="94"/>
    </row>
    <row r="255" spans="2:30" s="83" customFormat="1">
      <c r="B255" s="167"/>
      <c r="C255" s="91"/>
      <c r="D255" s="167"/>
      <c r="E255" s="91"/>
      <c r="F255" s="94"/>
      <c r="G255" s="89"/>
      <c r="H255" s="99"/>
      <c r="I255" s="89"/>
      <c r="J255" s="94"/>
      <c r="K255" s="89"/>
      <c r="L255" s="240"/>
      <c r="M255" s="110"/>
      <c r="N255" s="166"/>
      <c r="O255" s="110"/>
      <c r="P255" s="85"/>
      <c r="Q255" s="89"/>
      <c r="R255" s="99"/>
      <c r="S255" s="89"/>
      <c r="T255" s="94"/>
      <c r="U255" s="119"/>
      <c r="V255" s="94"/>
      <c r="W255" s="119"/>
      <c r="X255" s="94"/>
      <c r="Y255" s="89"/>
      <c r="Z255" s="94"/>
      <c r="AA255" s="119"/>
      <c r="AB255" s="94"/>
      <c r="AC255" s="119"/>
      <c r="AD255" s="94"/>
    </row>
    <row r="256" spans="2:30" s="83" customFormat="1">
      <c r="B256" s="167"/>
      <c r="C256" s="91"/>
      <c r="D256" s="167"/>
      <c r="E256" s="91"/>
      <c r="F256" s="94"/>
      <c r="G256" s="89"/>
      <c r="H256" s="99"/>
      <c r="I256" s="89"/>
      <c r="J256" s="94"/>
      <c r="K256" s="89"/>
      <c r="L256" s="240"/>
      <c r="M256" s="110"/>
      <c r="N256" s="166"/>
      <c r="O256" s="110"/>
      <c r="P256" s="85"/>
      <c r="Q256" s="89"/>
      <c r="R256" s="99"/>
      <c r="S256" s="89"/>
      <c r="T256" s="94"/>
      <c r="U256" s="119"/>
      <c r="V256" s="94"/>
      <c r="W256" s="119"/>
      <c r="X256" s="94"/>
      <c r="Y256" s="89"/>
      <c r="Z256" s="94"/>
      <c r="AA256" s="119"/>
      <c r="AB256" s="94"/>
      <c r="AC256" s="119"/>
      <c r="AD256" s="94"/>
    </row>
    <row r="257" spans="2:30" s="83" customFormat="1">
      <c r="B257" s="167"/>
      <c r="C257" s="91"/>
      <c r="D257" s="167"/>
      <c r="E257" s="91"/>
      <c r="F257" s="94"/>
      <c r="G257" s="89"/>
      <c r="H257" s="99"/>
      <c r="I257" s="89"/>
      <c r="J257" s="94"/>
      <c r="K257" s="89"/>
      <c r="L257" s="240"/>
      <c r="M257" s="110"/>
      <c r="N257" s="166"/>
      <c r="O257" s="110"/>
      <c r="P257" s="85"/>
      <c r="Q257" s="89"/>
      <c r="R257" s="99"/>
      <c r="S257" s="89"/>
      <c r="T257" s="94"/>
      <c r="U257" s="119"/>
      <c r="V257" s="94"/>
      <c r="W257" s="119"/>
      <c r="X257" s="94"/>
      <c r="Y257" s="89"/>
      <c r="Z257" s="94"/>
      <c r="AA257" s="119"/>
      <c r="AB257" s="94"/>
      <c r="AC257" s="119"/>
      <c r="AD257" s="94"/>
    </row>
    <row r="258" spans="2:30" s="83" customFormat="1">
      <c r="B258" s="167"/>
      <c r="C258" s="91"/>
      <c r="D258" s="167"/>
      <c r="E258" s="91"/>
      <c r="F258" s="94"/>
      <c r="G258" s="89"/>
      <c r="H258" s="99"/>
      <c r="I258" s="89"/>
      <c r="J258" s="94"/>
      <c r="K258" s="89"/>
      <c r="L258" s="240"/>
      <c r="M258" s="110"/>
      <c r="N258" s="166"/>
      <c r="O258" s="110"/>
      <c r="P258" s="85"/>
      <c r="Q258" s="89"/>
      <c r="R258" s="99"/>
      <c r="S258" s="89"/>
      <c r="T258" s="94"/>
      <c r="U258" s="119"/>
      <c r="V258" s="94"/>
      <c r="W258" s="119"/>
      <c r="X258" s="94"/>
      <c r="Y258" s="89"/>
      <c r="Z258" s="94"/>
      <c r="AA258" s="119"/>
      <c r="AB258" s="94"/>
      <c r="AC258" s="119"/>
      <c r="AD258" s="94"/>
    </row>
    <row r="259" spans="2:30" s="83" customFormat="1">
      <c r="B259" s="167"/>
      <c r="C259" s="91"/>
      <c r="D259" s="167"/>
      <c r="E259" s="91"/>
      <c r="F259" s="94"/>
      <c r="G259" s="89"/>
      <c r="H259" s="99"/>
      <c r="I259" s="89"/>
      <c r="J259" s="94"/>
      <c r="K259" s="89"/>
      <c r="L259" s="240"/>
      <c r="M259" s="110"/>
      <c r="N259" s="166"/>
      <c r="O259" s="110"/>
      <c r="P259" s="85"/>
      <c r="Q259" s="89"/>
      <c r="R259" s="99"/>
      <c r="S259" s="89"/>
      <c r="T259" s="94"/>
      <c r="U259" s="119"/>
      <c r="V259" s="94"/>
      <c r="W259" s="119"/>
      <c r="X259" s="94"/>
      <c r="Y259" s="89"/>
      <c r="Z259" s="94"/>
      <c r="AA259" s="119"/>
      <c r="AB259" s="94"/>
      <c r="AC259" s="119"/>
      <c r="AD259" s="94"/>
    </row>
    <row r="260" spans="2:30" s="83" customFormat="1">
      <c r="B260" s="167"/>
      <c r="C260" s="91"/>
      <c r="D260" s="167"/>
      <c r="E260" s="91"/>
      <c r="F260" s="94"/>
      <c r="G260" s="89"/>
      <c r="H260" s="99"/>
      <c r="I260" s="89"/>
      <c r="J260" s="94"/>
      <c r="K260" s="89"/>
      <c r="L260" s="240"/>
      <c r="M260" s="110"/>
      <c r="N260" s="166"/>
      <c r="O260" s="110"/>
      <c r="P260" s="85"/>
      <c r="Q260" s="89"/>
      <c r="R260" s="99"/>
      <c r="S260" s="89"/>
      <c r="T260" s="94"/>
      <c r="U260" s="119"/>
      <c r="V260" s="94"/>
      <c r="W260" s="119"/>
      <c r="X260" s="94"/>
      <c r="Y260" s="89"/>
      <c r="Z260" s="94"/>
      <c r="AA260" s="119"/>
      <c r="AB260" s="94"/>
      <c r="AC260" s="119"/>
      <c r="AD260" s="94"/>
    </row>
    <row r="261" spans="2:30" s="83" customFormat="1">
      <c r="B261" s="167"/>
      <c r="C261" s="91"/>
      <c r="D261" s="167"/>
      <c r="E261" s="91"/>
      <c r="F261" s="94"/>
      <c r="G261" s="89"/>
      <c r="H261" s="99"/>
      <c r="I261" s="89"/>
      <c r="J261" s="94"/>
      <c r="K261" s="89"/>
      <c r="L261" s="240"/>
      <c r="M261" s="110"/>
      <c r="N261" s="166"/>
      <c r="O261" s="110"/>
      <c r="P261" s="85"/>
      <c r="Q261" s="89"/>
      <c r="R261" s="99"/>
      <c r="S261" s="89"/>
      <c r="T261" s="94"/>
      <c r="U261" s="119"/>
      <c r="V261" s="94"/>
      <c r="W261" s="119"/>
      <c r="X261" s="94"/>
      <c r="Y261" s="89"/>
      <c r="Z261" s="94"/>
      <c r="AA261" s="119"/>
      <c r="AB261" s="94"/>
      <c r="AC261" s="119"/>
      <c r="AD261" s="94"/>
    </row>
    <row r="262" spans="2:30" s="83" customFormat="1">
      <c r="B262" s="167"/>
      <c r="C262" s="91"/>
      <c r="D262" s="167"/>
      <c r="E262" s="91"/>
      <c r="F262" s="94"/>
      <c r="G262" s="89"/>
      <c r="H262" s="99"/>
      <c r="I262" s="89"/>
      <c r="J262" s="94"/>
      <c r="K262" s="89"/>
      <c r="L262" s="240"/>
      <c r="M262" s="110"/>
      <c r="N262" s="166"/>
      <c r="O262" s="110"/>
      <c r="P262" s="85"/>
      <c r="Q262" s="89"/>
      <c r="R262" s="99"/>
      <c r="S262" s="89"/>
      <c r="T262" s="94"/>
      <c r="U262" s="119"/>
      <c r="V262" s="94"/>
      <c r="W262" s="119"/>
      <c r="X262" s="94"/>
      <c r="Y262" s="89"/>
      <c r="Z262" s="94"/>
      <c r="AA262" s="119"/>
      <c r="AB262" s="94"/>
      <c r="AC262" s="119"/>
      <c r="AD262" s="94"/>
    </row>
    <row r="263" spans="2:30" s="83" customFormat="1">
      <c r="B263" s="167"/>
      <c r="C263" s="91"/>
      <c r="D263" s="167"/>
      <c r="E263" s="91"/>
      <c r="F263" s="94"/>
      <c r="G263" s="89"/>
      <c r="H263" s="99"/>
      <c r="I263" s="89"/>
      <c r="J263" s="94"/>
      <c r="K263" s="89"/>
      <c r="L263" s="240"/>
      <c r="M263" s="110"/>
      <c r="N263" s="166"/>
      <c r="O263" s="110"/>
      <c r="P263" s="85"/>
      <c r="Q263" s="89"/>
      <c r="R263" s="99"/>
      <c r="S263" s="89"/>
      <c r="T263" s="94"/>
      <c r="U263" s="119"/>
      <c r="V263" s="94"/>
      <c r="W263" s="119"/>
      <c r="X263" s="94"/>
      <c r="Y263" s="89"/>
      <c r="Z263" s="94"/>
      <c r="AA263" s="119"/>
      <c r="AB263" s="94"/>
      <c r="AC263" s="119"/>
      <c r="AD263" s="94"/>
    </row>
    <row r="264" spans="2:30" s="83" customFormat="1">
      <c r="B264" s="167"/>
      <c r="C264" s="91"/>
      <c r="D264" s="167"/>
      <c r="E264" s="91"/>
      <c r="F264" s="94"/>
      <c r="G264" s="89"/>
      <c r="H264" s="99"/>
      <c r="I264" s="89"/>
      <c r="J264" s="94"/>
      <c r="K264" s="89"/>
      <c r="L264" s="240"/>
      <c r="M264" s="110"/>
      <c r="N264" s="166"/>
      <c r="O264" s="110"/>
      <c r="P264" s="85"/>
      <c r="Q264" s="89"/>
      <c r="R264" s="99"/>
      <c r="S264" s="89"/>
      <c r="T264" s="94"/>
      <c r="U264" s="119"/>
      <c r="V264" s="94"/>
      <c r="W264" s="119"/>
      <c r="X264" s="94"/>
      <c r="Y264" s="89"/>
      <c r="Z264" s="94"/>
      <c r="AA264" s="119"/>
      <c r="AB264" s="94"/>
      <c r="AC264" s="119"/>
      <c r="AD264" s="94"/>
    </row>
    <row r="265" spans="2:30" s="83" customFormat="1">
      <c r="B265" s="167"/>
      <c r="C265" s="91"/>
      <c r="D265" s="167"/>
      <c r="E265" s="91"/>
      <c r="F265" s="94"/>
      <c r="G265" s="89"/>
      <c r="H265" s="99"/>
      <c r="I265" s="89"/>
      <c r="J265" s="94"/>
      <c r="K265" s="89"/>
      <c r="L265" s="240"/>
      <c r="M265" s="110"/>
      <c r="N265" s="166"/>
      <c r="O265" s="110"/>
      <c r="P265" s="85"/>
      <c r="Q265" s="89"/>
      <c r="R265" s="99"/>
      <c r="S265" s="89"/>
      <c r="T265" s="94"/>
      <c r="U265" s="119"/>
      <c r="V265" s="94"/>
      <c r="W265" s="119"/>
      <c r="X265" s="94"/>
      <c r="Y265" s="89"/>
      <c r="Z265" s="94"/>
      <c r="AA265" s="119"/>
      <c r="AB265" s="94"/>
      <c r="AC265" s="119"/>
      <c r="AD265" s="94"/>
    </row>
    <row r="266" spans="2:30" s="83" customFormat="1">
      <c r="B266" s="167"/>
      <c r="C266" s="91"/>
      <c r="D266" s="167"/>
      <c r="E266" s="91"/>
      <c r="F266" s="94"/>
      <c r="G266" s="89"/>
      <c r="H266" s="99"/>
      <c r="I266" s="89"/>
      <c r="J266" s="94"/>
      <c r="K266" s="89"/>
      <c r="L266" s="240"/>
      <c r="M266" s="110"/>
      <c r="N266" s="166"/>
      <c r="O266" s="110"/>
      <c r="P266" s="85"/>
      <c r="Q266" s="89"/>
      <c r="R266" s="99"/>
      <c r="S266" s="89"/>
      <c r="T266" s="94"/>
      <c r="U266" s="119"/>
      <c r="V266" s="94"/>
      <c r="W266" s="119"/>
      <c r="X266" s="94"/>
      <c r="Y266" s="89"/>
      <c r="Z266" s="94"/>
      <c r="AA266" s="119"/>
      <c r="AB266" s="94"/>
      <c r="AC266" s="119"/>
      <c r="AD266" s="94"/>
    </row>
    <row r="267" spans="2:30" s="83" customFormat="1">
      <c r="B267" s="167"/>
      <c r="C267" s="91"/>
      <c r="D267" s="167"/>
      <c r="E267" s="91"/>
      <c r="F267" s="94"/>
      <c r="G267" s="89"/>
      <c r="H267" s="99"/>
      <c r="I267" s="89"/>
      <c r="J267" s="94"/>
      <c r="K267" s="89"/>
      <c r="L267" s="240"/>
      <c r="M267" s="110"/>
      <c r="N267" s="166"/>
      <c r="O267" s="110"/>
      <c r="P267" s="85"/>
      <c r="Q267" s="89"/>
      <c r="R267" s="99"/>
      <c r="S267" s="89"/>
      <c r="T267" s="94"/>
      <c r="U267" s="119"/>
      <c r="V267" s="94"/>
      <c r="W267" s="119"/>
      <c r="X267" s="94"/>
      <c r="Y267" s="89"/>
      <c r="Z267" s="94"/>
      <c r="AA267" s="119"/>
      <c r="AB267" s="94"/>
      <c r="AC267" s="119"/>
      <c r="AD267" s="94"/>
    </row>
    <row r="268" spans="2:30" s="83" customFormat="1">
      <c r="B268" s="167"/>
      <c r="C268" s="91"/>
      <c r="D268" s="167"/>
      <c r="E268" s="91"/>
      <c r="F268" s="94"/>
      <c r="G268" s="89"/>
      <c r="H268" s="99"/>
      <c r="I268" s="89"/>
      <c r="J268" s="94"/>
      <c r="K268" s="89"/>
      <c r="L268" s="240"/>
      <c r="M268" s="110"/>
      <c r="N268" s="166"/>
      <c r="O268" s="110"/>
      <c r="P268" s="85"/>
      <c r="Q268" s="89"/>
      <c r="R268" s="99"/>
      <c r="S268" s="89"/>
      <c r="T268" s="94"/>
      <c r="U268" s="119"/>
      <c r="V268" s="94"/>
      <c r="W268" s="119"/>
      <c r="X268" s="94"/>
      <c r="Y268" s="89"/>
      <c r="Z268" s="94"/>
      <c r="AA268" s="119"/>
      <c r="AB268" s="94"/>
      <c r="AC268" s="119"/>
      <c r="AD268" s="94"/>
    </row>
    <row r="269" spans="2:30" s="83" customFormat="1">
      <c r="B269" s="167"/>
      <c r="C269" s="91"/>
      <c r="D269" s="167"/>
      <c r="E269" s="91"/>
      <c r="F269" s="94"/>
      <c r="G269" s="89"/>
      <c r="H269" s="99"/>
      <c r="I269" s="89"/>
      <c r="J269" s="94"/>
      <c r="K269" s="89"/>
      <c r="L269" s="240"/>
      <c r="M269" s="110"/>
      <c r="N269" s="166"/>
      <c r="O269" s="110"/>
      <c r="P269" s="85"/>
      <c r="Q269" s="89"/>
      <c r="R269" s="99"/>
      <c r="S269" s="89"/>
      <c r="T269" s="94"/>
      <c r="U269" s="119"/>
      <c r="V269" s="94"/>
      <c r="W269" s="119"/>
      <c r="X269" s="94"/>
      <c r="Y269" s="89"/>
      <c r="Z269" s="94"/>
      <c r="AA269" s="119"/>
      <c r="AB269" s="94"/>
      <c r="AC269" s="119"/>
      <c r="AD269" s="94"/>
    </row>
    <row r="270" spans="2:30" s="83" customFormat="1">
      <c r="B270" s="167"/>
      <c r="C270" s="91"/>
      <c r="D270" s="167"/>
      <c r="E270" s="91"/>
      <c r="F270" s="94"/>
      <c r="G270" s="89"/>
      <c r="H270" s="99"/>
      <c r="I270" s="89"/>
      <c r="J270" s="94"/>
      <c r="K270" s="89"/>
      <c r="L270" s="240"/>
      <c r="M270" s="110"/>
      <c r="N270" s="166"/>
      <c r="O270" s="110"/>
      <c r="P270" s="85"/>
      <c r="Q270" s="89"/>
      <c r="R270" s="99"/>
      <c r="S270" s="89"/>
      <c r="T270" s="94"/>
      <c r="U270" s="119"/>
      <c r="V270" s="94"/>
      <c r="W270" s="119"/>
      <c r="X270" s="94"/>
      <c r="Y270" s="89"/>
      <c r="Z270" s="94"/>
      <c r="AA270" s="119"/>
      <c r="AB270" s="94"/>
      <c r="AC270" s="119"/>
      <c r="AD270" s="94"/>
    </row>
    <row r="271" spans="2:30" s="83" customFormat="1">
      <c r="B271" s="167"/>
      <c r="C271" s="91"/>
      <c r="D271" s="167"/>
      <c r="E271" s="91"/>
      <c r="F271" s="94"/>
      <c r="G271" s="89"/>
      <c r="H271" s="99"/>
      <c r="I271" s="89"/>
      <c r="J271" s="94"/>
      <c r="K271" s="89"/>
      <c r="L271" s="240"/>
      <c r="M271" s="110"/>
      <c r="N271" s="166"/>
      <c r="O271" s="110"/>
      <c r="P271" s="85"/>
      <c r="Q271" s="89"/>
      <c r="R271" s="99"/>
      <c r="S271" s="89"/>
      <c r="T271" s="94"/>
      <c r="U271" s="119"/>
      <c r="V271" s="94"/>
      <c r="W271" s="119"/>
      <c r="X271" s="94"/>
      <c r="Y271" s="89"/>
      <c r="Z271" s="94"/>
      <c r="AA271" s="119"/>
      <c r="AB271" s="94"/>
      <c r="AC271" s="119"/>
      <c r="AD271" s="94"/>
    </row>
    <row r="272" spans="2:30" s="83" customFormat="1">
      <c r="B272" s="167"/>
      <c r="C272" s="91"/>
      <c r="D272" s="167"/>
      <c r="E272" s="91"/>
      <c r="F272" s="94"/>
      <c r="G272" s="89"/>
      <c r="H272" s="99"/>
      <c r="I272" s="89"/>
      <c r="J272" s="94"/>
      <c r="K272" s="89"/>
      <c r="L272" s="240"/>
      <c r="M272" s="110"/>
      <c r="N272" s="166"/>
      <c r="O272" s="110"/>
      <c r="P272" s="85"/>
      <c r="Q272" s="89"/>
      <c r="R272" s="99"/>
      <c r="S272" s="89"/>
      <c r="T272" s="94"/>
      <c r="U272" s="119"/>
      <c r="V272" s="94"/>
      <c r="W272" s="119"/>
      <c r="X272" s="94"/>
      <c r="Y272" s="89"/>
      <c r="Z272" s="94"/>
      <c r="AA272" s="119"/>
      <c r="AB272" s="94"/>
      <c r="AC272" s="119"/>
      <c r="AD272" s="94"/>
    </row>
    <row r="273" spans="1:38" s="83" customFormat="1">
      <c r="B273" s="167"/>
      <c r="C273" s="91"/>
      <c r="D273" s="167"/>
      <c r="E273" s="91"/>
      <c r="F273" s="94"/>
      <c r="G273" s="89"/>
      <c r="H273" s="99"/>
      <c r="I273" s="89"/>
      <c r="J273" s="94"/>
      <c r="K273" s="89"/>
      <c r="L273" s="240"/>
      <c r="M273" s="110"/>
      <c r="N273" s="166"/>
      <c r="O273" s="110"/>
      <c r="P273" s="85"/>
      <c r="Q273" s="89"/>
      <c r="R273" s="99"/>
      <c r="S273" s="89"/>
      <c r="T273" s="94"/>
      <c r="U273" s="119"/>
      <c r="V273" s="94"/>
      <c r="W273" s="119"/>
      <c r="X273" s="94"/>
      <c r="Y273" s="89"/>
      <c r="Z273" s="94"/>
      <c r="AA273" s="119"/>
      <c r="AB273" s="94"/>
      <c r="AC273" s="119"/>
      <c r="AD273" s="94"/>
    </row>
    <row r="274" spans="1:38" s="83" customFormat="1">
      <c r="B274" s="167"/>
      <c r="C274" s="91"/>
      <c r="D274" s="167"/>
      <c r="E274" s="91"/>
      <c r="F274" s="94"/>
      <c r="G274" s="89"/>
      <c r="H274" s="99"/>
      <c r="I274" s="89"/>
      <c r="J274" s="94"/>
      <c r="K274" s="89"/>
      <c r="L274" s="240"/>
      <c r="M274" s="110"/>
      <c r="N274" s="166"/>
      <c r="O274" s="110"/>
      <c r="P274" s="85"/>
      <c r="Q274" s="89"/>
      <c r="R274" s="99"/>
      <c r="S274" s="89"/>
      <c r="T274" s="94"/>
      <c r="U274" s="119"/>
      <c r="V274" s="94"/>
      <c r="W274" s="119"/>
      <c r="X274" s="94"/>
      <c r="Y274" s="89"/>
      <c r="Z274" s="94"/>
      <c r="AA274" s="119"/>
      <c r="AB274" s="94"/>
      <c r="AC274" s="119"/>
      <c r="AD274" s="94"/>
    </row>
    <row r="275" spans="1:38" s="83" customFormat="1">
      <c r="B275" s="167"/>
      <c r="C275" s="91"/>
      <c r="D275" s="167"/>
      <c r="E275" s="91"/>
      <c r="F275" s="94"/>
      <c r="G275" s="89"/>
      <c r="H275" s="99"/>
      <c r="I275" s="89"/>
      <c r="J275" s="94"/>
      <c r="K275" s="89"/>
      <c r="L275" s="240"/>
      <c r="M275" s="110"/>
      <c r="N275" s="166"/>
      <c r="O275" s="110"/>
      <c r="P275" s="85"/>
      <c r="Q275" s="89"/>
      <c r="R275" s="99"/>
      <c r="S275" s="89"/>
      <c r="T275" s="94"/>
      <c r="U275" s="119"/>
      <c r="V275" s="94"/>
      <c r="W275" s="119"/>
      <c r="X275" s="94"/>
      <c r="Y275" s="89"/>
      <c r="Z275" s="94"/>
      <c r="AA275" s="119"/>
      <c r="AB275" s="94"/>
      <c r="AC275" s="119"/>
      <c r="AD275" s="94"/>
    </row>
    <row r="276" spans="1:38" s="29" customFormat="1">
      <c r="A276" s="83"/>
      <c r="B276" s="50"/>
      <c r="C276" s="91"/>
      <c r="D276" s="50"/>
      <c r="E276" s="91"/>
      <c r="F276" s="45"/>
      <c r="G276" s="89"/>
      <c r="H276" s="46"/>
      <c r="I276" s="89"/>
      <c r="J276" s="45"/>
      <c r="K276" s="89"/>
      <c r="L276" s="241"/>
      <c r="M276" s="110"/>
      <c r="N276" s="49"/>
      <c r="O276" s="110"/>
      <c r="P276" s="47"/>
      <c r="Q276" s="89"/>
      <c r="R276" s="46"/>
      <c r="S276" s="89"/>
      <c r="T276" s="45"/>
      <c r="U276" s="119"/>
      <c r="V276" s="45"/>
      <c r="W276" s="119"/>
      <c r="X276" s="45"/>
      <c r="Y276" s="89"/>
      <c r="Z276" s="45"/>
      <c r="AA276" s="119"/>
      <c r="AB276" s="45"/>
      <c r="AC276" s="119"/>
      <c r="AD276" s="45"/>
      <c r="AE276" s="83"/>
      <c r="AG276" s="83"/>
      <c r="AH276" s="83"/>
      <c r="AI276" s="83"/>
      <c r="AJ276" s="83"/>
      <c r="AK276" s="83"/>
      <c r="AL276" s="83"/>
    </row>
    <row r="277" spans="1:38" s="29" customFormat="1">
      <c r="A277" s="83"/>
      <c r="B277" s="50"/>
      <c r="C277" s="91"/>
      <c r="D277" s="50"/>
      <c r="E277" s="91"/>
      <c r="F277" s="45"/>
      <c r="G277" s="89"/>
      <c r="H277" s="46"/>
      <c r="I277" s="89"/>
      <c r="J277" s="45"/>
      <c r="K277" s="89"/>
      <c r="L277" s="241"/>
      <c r="M277" s="110"/>
      <c r="N277" s="49"/>
      <c r="O277" s="110"/>
      <c r="P277" s="47"/>
      <c r="Q277" s="89"/>
      <c r="R277" s="46"/>
      <c r="S277" s="89"/>
      <c r="T277" s="45"/>
      <c r="U277" s="119"/>
      <c r="V277" s="45"/>
      <c r="W277" s="119"/>
      <c r="X277" s="45"/>
      <c r="Y277" s="89"/>
      <c r="Z277" s="45"/>
      <c r="AA277" s="119"/>
      <c r="AB277" s="45"/>
      <c r="AC277" s="119"/>
      <c r="AD277" s="45"/>
      <c r="AE277" s="83"/>
      <c r="AG277" s="83"/>
      <c r="AH277" s="83"/>
      <c r="AI277" s="83"/>
      <c r="AJ277" s="83"/>
      <c r="AK277" s="83"/>
      <c r="AL277" s="83"/>
    </row>
    <row r="278" spans="1:38" s="29" customFormat="1">
      <c r="A278" s="83"/>
      <c r="B278" s="50"/>
      <c r="C278" s="91"/>
      <c r="D278" s="50"/>
      <c r="E278" s="91"/>
      <c r="F278" s="45"/>
      <c r="G278" s="89"/>
      <c r="H278" s="46"/>
      <c r="I278" s="89"/>
      <c r="J278" s="45"/>
      <c r="K278" s="89"/>
      <c r="L278" s="241"/>
      <c r="M278" s="110"/>
      <c r="N278" s="49"/>
      <c r="O278" s="110"/>
      <c r="P278" s="47"/>
      <c r="Q278" s="89"/>
      <c r="R278" s="46"/>
      <c r="S278" s="89"/>
      <c r="T278" s="45"/>
      <c r="U278" s="119"/>
      <c r="V278" s="45"/>
      <c r="W278" s="119"/>
      <c r="X278" s="45"/>
      <c r="Y278" s="89"/>
      <c r="Z278" s="45"/>
      <c r="AA278" s="119"/>
      <c r="AB278" s="45"/>
      <c r="AC278" s="119"/>
      <c r="AD278" s="45"/>
      <c r="AE278" s="83"/>
      <c r="AG278" s="83"/>
      <c r="AH278" s="83"/>
      <c r="AI278" s="83"/>
      <c r="AJ278" s="83"/>
      <c r="AK278" s="83"/>
      <c r="AL278" s="83"/>
    </row>
    <row r="279" spans="1:38" s="29" customFormat="1">
      <c r="A279" s="83"/>
      <c r="B279" s="50"/>
      <c r="C279" s="91"/>
      <c r="D279" s="50"/>
      <c r="E279" s="91"/>
      <c r="F279" s="45"/>
      <c r="G279" s="89"/>
      <c r="H279" s="46"/>
      <c r="I279" s="89"/>
      <c r="J279" s="45"/>
      <c r="K279" s="89"/>
      <c r="L279" s="241"/>
      <c r="M279" s="110"/>
      <c r="N279" s="49"/>
      <c r="O279" s="110"/>
      <c r="P279" s="47"/>
      <c r="Q279" s="89"/>
      <c r="R279" s="46"/>
      <c r="S279" s="89"/>
      <c r="T279" s="45"/>
      <c r="U279" s="119"/>
      <c r="V279" s="45"/>
      <c r="W279" s="119"/>
      <c r="X279" s="45"/>
      <c r="Y279" s="89"/>
      <c r="Z279" s="45"/>
      <c r="AA279" s="119"/>
      <c r="AB279" s="45"/>
      <c r="AC279" s="119"/>
      <c r="AD279" s="45"/>
      <c r="AE279" s="83"/>
      <c r="AG279" s="83"/>
      <c r="AH279" s="83"/>
      <c r="AI279" s="83"/>
      <c r="AJ279" s="83"/>
      <c r="AK279" s="83"/>
      <c r="AL279" s="83"/>
    </row>
    <row r="280" spans="1:38" s="29" customFormat="1">
      <c r="A280" s="83"/>
      <c r="B280" s="50"/>
      <c r="C280" s="91"/>
      <c r="D280" s="50"/>
      <c r="E280" s="91"/>
      <c r="F280" s="45"/>
      <c r="G280" s="89"/>
      <c r="H280" s="46"/>
      <c r="I280" s="89"/>
      <c r="J280" s="45"/>
      <c r="K280" s="89"/>
      <c r="L280" s="241"/>
      <c r="M280" s="110"/>
      <c r="N280" s="49"/>
      <c r="O280" s="110"/>
      <c r="P280" s="47"/>
      <c r="Q280" s="89"/>
      <c r="R280" s="46"/>
      <c r="S280" s="89"/>
      <c r="T280" s="45"/>
      <c r="U280" s="119"/>
      <c r="V280" s="45"/>
      <c r="W280" s="119"/>
      <c r="X280" s="45"/>
      <c r="Y280" s="89"/>
      <c r="Z280" s="45"/>
      <c r="AA280" s="119"/>
      <c r="AB280" s="45"/>
      <c r="AC280" s="119"/>
      <c r="AD280" s="45"/>
      <c r="AE280" s="83"/>
      <c r="AG280" s="83"/>
      <c r="AH280" s="83"/>
      <c r="AI280" s="83"/>
      <c r="AJ280" s="83"/>
      <c r="AK280" s="83"/>
      <c r="AL280" s="83"/>
    </row>
    <row r="281" spans="1:38">
      <c r="B281" s="51"/>
      <c r="C281" s="91"/>
      <c r="D281" s="51"/>
      <c r="E281" s="91"/>
    </row>
    <row r="282" spans="1:38">
      <c r="B282" s="51"/>
      <c r="C282" s="91"/>
      <c r="D282" s="51"/>
      <c r="E282" s="91"/>
    </row>
    <row r="283" spans="1:38">
      <c r="B283" s="51"/>
      <c r="C283" s="91"/>
      <c r="D283" s="51"/>
      <c r="E283" s="91"/>
    </row>
    <row r="284" spans="1:38">
      <c r="B284" s="51"/>
      <c r="C284" s="91"/>
      <c r="D284" s="51"/>
      <c r="E284" s="91"/>
    </row>
  </sheetData>
  <sheetProtection password="DB53" sheet="1" objects="1" scenarios="1" selectLockedCells="1"/>
  <mergeCells count="12">
    <mergeCell ref="B3:D3"/>
    <mergeCell ref="F3:J3"/>
    <mergeCell ref="AF1:AF156"/>
    <mergeCell ref="B5:D5"/>
    <mergeCell ref="L3:N3"/>
    <mergeCell ref="L4:N4"/>
    <mergeCell ref="L5:N5"/>
    <mergeCell ref="L6:N6"/>
    <mergeCell ref="L7:N7"/>
    <mergeCell ref="L8:N8"/>
    <mergeCell ref="B7:D7"/>
    <mergeCell ref="B1:P1"/>
  </mergeCells>
  <phoneticPr fontId="0" type="noConversion"/>
  <conditionalFormatting sqref="F17">
    <cfRule type="cellIs" dxfId="133" priority="153" stopIfTrue="1" operator="equal">
      <formula>$F$150</formula>
    </cfRule>
  </conditionalFormatting>
  <conditionalFormatting sqref="V17">
    <cfRule type="cellIs" dxfId="132" priority="155" stopIfTrue="1" operator="equal">
      <formula>$V$150</formula>
    </cfRule>
  </conditionalFormatting>
  <conditionalFormatting sqref="T15">
    <cfRule type="cellIs" dxfId="131" priority="156" stopIfTrue="1" operator="equal">
      <formula>$R$14</formula>
    </cfRule>
  </conditionalFormatting>
  <conditionalFormatting sqref="F23">
    <cfRule type="cellIs" dxfId="130" priority="150" stopIfTrue="1" operator="equal">
      <formula>$F$150</formula>
    </cfRule>
  </conditionalFormatting>
  <conditionalFormatting sqref="F29">
    <cfRule type="cellIs" dxfId="129" priority="148" stopIfTrue="1" operator="equal">
      <formula>$F$150</formula>
    </cfRule>
  </conditionalFormatting>
  <conditionalFormatting sqref="F35">
    <cfRule type="cellIs" dxfId="128" priority="146" stopIfTrue="1" operator="equal">
      <formula>$F$150</formula>
    </cfRule>
  </conditionalFormatting>
  <conditionalFormatting sqref="F41">
    <cfRule type="cellIs" dxfId="127" priority="144" stopIfTrue="1" operator="equal">
      <formula>$F$150</formula>
    </cfRule>
  </conditionalFormatting>
  <conditionalFormatting sqref="F47">
    <cfRule type="cellIs" dxfId="126" priority="142" stopIfTrue="1" operator="equal">
      <formula>$F$150</formula>
    </cfRule>
  </conditionalFormatting>
  <conditionalFormatting sqref="F53">
    <cfRule type="cellIs" dxfId="125" priority="140" stopIfTrue="1" operator="equal">
      <formula>$F$150</formula>
    </cfRule>
  </conditionalFormatting>
  <conditionalFormatting sqref="F59">
    <cfRule type="cellIs" dxfId="124" priority="138" stopIfTrue="1" operator="equal">
      <formula>$F$150</formula>
    </cfRule>
  </conditionalFormatting>
  <conditionalFormatting sqref="F65">
    <cfRule type="cellIs" dxfId="123" priority="136" stopIfTrue="1" operator="equal">
      <formula>$F$150</formula>
    </cfRule>
  </conditionalFormatting>
  <conditionalFormatting sqref="F71">
    <cfRule type="cellIs" dxfId="122" priority="134" stopIfTrue="1" operator="equal">
      <formula>$F$150</formula>
    </cfRule>
  </conditionalFormatting>
  <conditionalFormatting sqref="F77">
    <cfRule type="cellIs" dxfId="121" priority="132" stopIfTrue="1" operator="equal">
      <formula>$F$150</formula>
    </cfRule>
  </conditionalFormatting>
  <conditionalFormatting sqref="F83">
    <cfRule type="cellIs" dxfId="120" priority="130" stopIfTrue="1" operator="equal">
      <formula>$F$150</formula>
    </cfRule>
  </conditionalFormatting>
  <conditionalFormatting sqref="F89">
    <cfRule type="cellIs" dxfId="119" priority="128" stopIfTrue="1" operator="equal">
      <formula>$F$150</formula>
    </cfRule>
  </conditionalFormatting>
  <conditionalFormatting sqref="F95">
    <cfRule type="cellIs" dxfId="118" priority="126" stopIfTrue="1" operator="equal">
      <formula>$F$150</formula>
    </cfRule>
  </conditionalFormatting>
  <conditionalFormatting sqref="F101">
    <cfRule type="cellIs" dxfId="117" priority="124" stopIfTrue="1" operator="equal">
      <formula>$F$150</formula>
    </cfRule>
  </conditionalFormatting>
  <conditionalFormatting sqref="F107">
    <cfRule type="cellIs" dxfId="116" priority="122" stopIfTrue="1" operator="equal">
      <formula>$F$150</formula>
    </cfRule>
  </conditionalFormatting>
  <conditionalFormatting sqref="F113">
    <cfRule type="cellIs" dxfId="115" priority="120" stopIfTrue="1" operator="equal">
      <formula>$F$150</formula>
    </cfRule>
  </conditionalFormatting>
  <conditionalFormatting sqref="F125">
    <cfRule type="cellIs" dxfId="114" priority="116" stopIfTrue="1" operator="equal">
      <formula>$F$150</formula>
    </cfRule>
  </conditionalFormatting>
  <conditionalFormatting sqref="F131">
    <cfRule type="cellIs" dxfId="113" priority="114" stopIfTrue="1" operator="equal">
      <formula>$F$150</formula>
    </cfRule>
  </conditionalFormatting>
  <conditionalFormatting sqref="F137">
    <cfRule type="cellIs" dxfId="112" priority="112" stopIfTrue="1" operator="equal">
      <formula>$F$150</formula>
    </cfRule>
  </conditionalFormatting>
  <conditionalFormatting sqref="F149">
    <cfRule type="cellIs" dxfId="111" priority="108" stopIfTrue="1" operator="equal">
      <formula>$F$150</formula>
    </cfRule>
  </conditionalFormatting>
  <conditionalFormatting sqref="F143">
    <cfRule type="cellIs" dxfId="110" priority="107" stopIfTrue="1" operator="equal">
      <formula>$F$150</formula>
    </cfRule>
  </conditionalFormatting>
  <conditionalFormatting sqref="F119">
    <cfRule type="cellIs" dxfId="109" priority="106" stopIfTrue="1" operator="equal">
      <formula>$F$150</formula>
    </cfRule>
  </conditionalFormatting>
  <conditionalFormatting sqref="F13">
    <cfRule type="cellIs" dxfId="108" priority="91" stopIfTrue="1" operator="equal">
      <formula>$F$150</formula>
    </cfRule>
  </conditionalFormatting>
  <conditionalFormatting sqref="V23">
    <cfRule type="cellIs" dxfId="107" priority="90" stopIfTrue="1" operator="equal">
      <formula>$V$150</formula>
    </cfRule>
  </conditionalFormatting>
  <conditionalFormatting sqref="V29">
    <cfRule type="cellIs" dxfId="106" priority="89" stopIfTrue="1" operator="equal">
      <formula>$V$150</formula>
    </cfRule>
  </conditionalFormatting>
  <conditionalFormatting sqref="V35">
    <cfRule type="cellIs" dxfId="105" priority="88" stopIfTrue="1" operator="equal">
      <formula>$V$150</formula>
    </cfRule>
  </conditionalFormatting>
  <conditionalFormatting sqref="V41">
    <cfRule type="cellIs" dxfId="104" priority="87" stopIfTrue="1" operator="equal">
      <formula>$V$150</formula>
    </cfRule>
  </conditionalFormatting>
  <conditionalFormatting sqref="V47">
    <cfRule type="cellIs" dxfId="103" priority="86" stopIfTrue="1" operator="equal">
      <formula>$V$150</formula>
    </cfRule>
  </conditionalFormatting>
  <conditionalFormatting sqref="V53">
    <cfRule type="cellIs" dxfId="102" priority="85" stopIfTrue="1" operator="equal">
      <formula>$V$150</formula>
    </cfRule>
  </conditionalFormatting>
  <conditionalFormatting sqref="V59">
    <cfRule type="cellIs" dxfId="101" priority="84" stopIfTrue="1" operator="equal">
      <formula>$V$150</formula>
    </cfRule>
  </conditionalFormatting>
  <conditionalFormatting sqref="V65">
    <cfRule type="cellIs" dxfId="100" priority="83" stopIfTrue="1" operator="equal">
      <formula>$V$150</formula>
    </cfRule>
  </conditionalFormatting>
  <conditionalFormatting sqref="V71">
    <cfRule type="cellIs" dxfId="99" priority="82" stopIfTrue="1" operator="equal">
      <formula>$V$150</formula>
    </cfRule>
  </conditionalFormatting>
  <conditionalFormatting sqref="V77">
    <cfRule type="cellIs" dxfId="98" priority="81" stopIfTrue="1" operator="equal">
      <formula>$V$150</formula>
    </cfRule>
  </conditionalFormatting>
  <conditionalFormatting sqref="V83">
    <cfRule type="cellIs" dxfId="97" priority="80" stopIfTrue="1" operator="equal">
      <formula>$V$150</formula>
    </cfRule>
  </conditionalFormatting>
  <conditionalFormatting sqref="V89">
    <cfRule type="cellIs" dxfId="96" priority="79" stopIfTrue="1" operator="equal">
      <formula>$V$150</formula>
    </cfRule>
  </conditionalFormatting>
  <conditionalFormatting sqref="V95">
    <cfRule type="cellIs" dxfId="95" priority="78" stopIfTrue="1" operator="equal">
      <formula>$V$150</formula>
    </cfRule>
  </conditionalFormatting>
  <conditionalFormatting sqref="V101">
    <cfRule type="cellIs" dxfId="94" priority="77" stopIfTrue="1" operator="equal">
      <formula>$V$150</formula>
    </cfRule>
  </conditionalFormatting>
  <conditionalFormatting sqref="V107">
    <cfRule type="cellIs" dxfId="93" priority="76" stopIfTrue="1" operator="equal">
      <formula>$V$150</formula>
    </cfRule>
  </conditionalFormatting>
  <conditionalFormatting sqref="V113">
    <cfRule type="cellIs" dxfId="92" priority="75" stopIfTrue="1" operator="equal">
      <formula>$V$150</formula>
    </cfRule>
  </conditionalFormatting>
  <conditionalFormatting sqref="V119">
    <cfRule type="cellIs" dxfId="91" priority="74" stopIfTrue="1" operator="equal">
      <formula>$V$150</formula>
    </cfRule>
  </conditionalFormatting>
  <conditionalFormatting sqref="V125">
    <cfRule type="cellIs" dxfId="90" priority="73" stopIfTrue="1" operator="equal">
      <formula>$V$150</formula>
    </cfRule>
  </conditionalFormatting>
  <conditionalFormatting sqref="V131">
    <cfRule type="cellIs" dxfId="89" priority="72" stopIfTrue="1" operator="equal">
      <formula>$V$150</formula>
    </cfRule>
  </conditionalFormatting>
  <conditionalFormatting sqref="V137">
    <cfRule type="cellIs" dxfId="88" priority="71" stopIfTrue="1" operator="equal">
      <formula>$V$150</formula>
    </cfRule>
  </conditionalFormatting>
  <conditionalFormatting sqref="V143">
    <cfRule type="cellIs" dxfId="87" priority="70" stopIfTrue="1" operator="equal">
      <formula>$V$150</formula>
    </cfRule>
  </conditionalFormatting>
  <conditionalFormatting sqref="V149">
    <cfRule type="cellIs" dxfId="86" priority="69" stopIfTrue="1" operator="equal">
      <formula>$V$150</formula>
    </cfRule>
  </conditionalFormatting>
  <conditionalFormatting sqref="V18:V22">
    <cfRule type="cellIs" dxfId="85" priority="68" stopIfTrue="1" operator="equal">
      <formula>$V$150</formula>
    </cfRule>
  </conditionalFormatting>
  <conditionalFormatting sqref="V16">
    <cfRule type="cellIs" dxfId="84" priority="57" stopIfTrue="1" operator="equal">
      <formula>$V$150</formula>
    </cfRule>
  </conditionalFormatting>
  <conditionalFormatting sqref="V15">
    <cfRule type="cellIs" dxfId="83" priority="56" stopIfTrue="1" operator="equal">
      <formula>$V$150</formula>
    </cfRule>
  </conditionalFormatting>
  <conditionalFormatting sqref="V14">
    <cfRule type="cellIs" dxfId="82" priority="55" stopIfTrue="1" operator="equal">
      <formula>$V$150</formula>
    </cfRule>
  </conditionalFormatting>
  <conditionalFormatting sqref="V13">
    <cfRule type="cellIs" dxfId="81" priority="54" stopIfTrue="1" operator="equal">
      <formula>$V$150</formula>
    </cfRule>
  </conditionalFormatting>
  <conditionalFormatting sqref="V12">
    <cfRule type="cellIs" dxfId="80" priority="53" stopIfTrue="1" operator="equal">
      <formula>$V$150</formula>
    </cfRule>
  </conditionalFormatting>
  <conditionalFormatting sqref="F14:F16">
    <cfRule type="cellIs" dxfId="79" priority="52" stopIfTrue="1" operator="equal">
      <formula>$F$150</formula>
    </cfRule>
  </conditionalFormatting>
  <conditionalFormatting sqref="F18:F22">
    <cfRule type="cellIs" dxfId="78" priority="51" stopIfTrue="1" operator="equal">
      <formula>$F$150</formula>
    </cfRule>
  </conditionalFormatting>
  <conditionalFormatting sqref="V24:V28">
    <cfRule type="cellIs" dxfId="77" priority="44" stopIfTrue="1" operator="equal">
      <formula>$V$150</formula>
    </cfRule>
  </conditionalFormatting>
  <conditionalFormatting sqref="F24:F28">
    <cfRule type="cellIs" dxfId="76" priority="43" stopIfTrue="1" operator="equal">
      <formula>$F$150</formula>
    </cfRule>
  </conditionalFormatting>
  <conditionalFormatting sqref="V30:V34">
    <cfRule type="cellIs" dxfId="75" priority="42" stopIfTrue="1" operator="equal">
      <formula>$V$150</formula>
    </cfRule>
  </conditionalFormatting>
  <conditionalFormatting sqref="F30:F34">
    <cfRule type="cellIs" dxfId="74" priority="41" stopIfTrue="1" operator="equal">
      <formula>$F$150</formula>
    </cfRule>
  </conditionalFormatting>
  <conditionalFormatting sqref="V36:V40">
    <cfRule type="cellIs" dxfId="73" priority="40" stopIfTrue="1" operator="equal">
      <formula>$V$150</formula>
    </cfRule>
  </conditionalFormatting>
  <conditionalFormatting sqref="F36:F40">
    <cfRule type="cellIs" dxfId="72" priority="39" stopIfTrue="1" operator="equal">
      <formula>$F$150</formula>
    </cfRule>
  </conditionalFormatting>
  <conditionalFormatting sqref="V42:V46">
    <cfRule type="cellIs" dxfId="71" priority="38" stopIfTrue="1" operator="equal">
      <formula>$V$150</formula>
    </cfRule>
  </conditionalFormatting>
  <conditionalFormatting sqref="F42:F46">
    <cfRule type="cellIs" dxfId="70" priority="37" stopIfTrue="1" operator="equal">
      <formula>$F$150</formula>
    </cfRule>
  </conditionalFormatting>
  <conditionalFormatting sqref="V48:V52">
    <cfRule type="cellIs" dxfId="69" priority="36" stopIfTrue="1" operator="equal">
      <formula>$V$150</formula>
    </cfRule>
  </conditionalFormatting>
  <conditionalFormatting sqref="F48:F52">
    <cfRule type="cellIs" dxfId="68" priority="35" stopIfTrue="1" operator="equal">
      <formula>$F$150</formula>
    </cfRule>
  </conditionalFormatting>
  <conditionalFormatting sqref="V54:V58">
    <cfRule type="cellIs" dxfId="67" priority="34" stopIfTrue="1" operator="equal">
      <formula>$V$150</formula>
    </cfRule>
  </conditionalFormatting>
  <conditionalFormatting sqref="F54:F58">
    <cfRule type="cellIs" dxfId="66" priority="33" stopIfTrue="1" operator="equal">
      <formula>$F$150</formula>
    </cfRule>
  </conditionalFormatting>
  <conditionalFormatting sqref="V60:V64">
    <cfRule type="cellIs" dxfId="65" priority="32" stopIfTrue="1" operator="equal">
      <formula>$V$150</formula>
    </cfRule>
  </conditionalFormatting>
  <conditionalFormatting sqref="F60:F64">
    <cfRule type="cellIs" dxfId="64" priority="31" stopIfTrue="1" operator="equal">
      <formula>$F$150</formula>
    </cfRule>
  </conditionalFormatting>
  <conditionalFormatting sqref="V66:V70">
    <cfRule type="cellIs" dxfId="63" priority="30" stopIfTrue="1" operator="equal">
      <formula>$V$150</formula>
    </cfRule>
  </conditionalFormatting>
  <conditionalFormatting sqref="F66:F70">
    <cfRule type="cellIs" dxfId="62" priority="29" stopIfTrue="1" operator="equal">
      <formula>$F$150</formula>
    </cfRule>
  </conditionalFormatting>
  <conditionalFormatting sqref="V72:V76">
    <cfRule type="cellIs" dxfId="61" priority="28" stopIfTrue="1" operator="equal">
      <formula>$V$150</formula>
    </cfRule>
  </conditionalFormatting>
  <conditionalFormatting sqref="F72:F76">
    <cfRule type="cellIs" dxfId="60" priority="27" stopIfTrue="1" operator="equal">
      <formula>$F$150</formula>
    </cfRule>
  </conditionalFormatting>
  <conditionalFormatting sqref="V78:V82">
    <cfRule type="cellIs" dxfId="59" priority="26" stopIfTrue="1" operator="equal">
      <formula>$V$150</formula>
    </cfRule>
  </conditionalFormatting>
  <conditionalFormatting sqref="F78:F82">
    <cfRule type="cellIs" dxfId="58" priority="25" stopIfTrue="1" operator="equal">
      <formula>$F$150</formula>
    </cfRule>
  </conditionalFormatting>
  <conditionalFormatting sqref="V84:V88">
    <cfRule type="cellIs" dxfId="57" priority="24" stopIfTrue="1" operator="equal">
      <formula>$V$150</formula>
    </cfRule>
  </conditionalFormatting>
  <conditionalFormatting sqref="F84:F88">
    <cfRule type="cellIs" dxfId="56" priority="23" stopIfTrue="1" operator="equal">
      <formula>$F$150</formula>
    </cfRule>
  </conditionalFormatting>
  <conditionalFormatting sqref="V90:V94">
    <cfRule type="cellIs" dxfId="55" priority="22" stopIfTrue="1" operator="equal">
      <formula>$V$150</formula>
    </cfRule>
  </conditionalFormatting>
  <conditionalFormatting sqref="F90:F94">
    <cfRule type="cellIs" dxfId="54" priority="21" stopIfTrue="1" operator="equal">
      <formula>$F$150</formula>
    </cfRule>
  </conditionalFormatting>
  <conditionalFormatting sqref="V96:V100">
    <cfRule type="cellIs" dxfId="53" priority="20" stopIfTrue="1" operator="equal">
      <formula>$V$150</formula>
    </cfRule>
  </conditionalFormatting>
  <conditionalFormatting sqref="F96:F100">
    <cfRule type="cellIs" dxfId="52" priority="19" stopIfTrue="1" operator="equal">
      <formula>$F$150</formula>
    </cfRule>
  </conditionalFormatting>
  <conditionalFormatting sqref="V102:V106">
    <cfRule type="cellIs" dxfId="51" priority="18" stopIfTrue="1" operator="equal">
      <formula>$V$150</formula>
    </cfRule>
  </conditionalFormatting>
  <conditionalFormatting sqref="F102:F106">
    <cfRule type="cellIs" dxfId="50" priority="17" stopIfTrue="1" operator="equal">
      <formula>$F$150</formula>
    </cfRule>
  </conditionalFormatting>
  <conditionalFormatting sqref="V108:V112">
    <cfRule type="cellIs" dxfId="49" priority="16" stopIfTrue="1" operator="equal">
      <formula>$V$150</formula>
    </cfRule>
  </conditionalFormatting>
  <conditionalFormatting sqref="F108:F112">
    <cfRule type="cellIs" dxfId="48" priority="15" stopIfTrue="1" operator="equal">
      <formula>$F$150</formula>
    </cfRule>
  </conditionalFormatting>
  <conditionalFormatting sqref="V114:V118">
    <cfRule type="cellIs" dxfId="47" priority="14" stopIfTrue="1" operator="equal">
      <formula>$V$150</formula>
    </cfRule>
  </conditionalFormatting>
  <conditionalFormatting sqref="F114:F118">
    <cfRule type="cellIs" dxfId="46" priority="13" stopIfTrue="1" operator="equal">
      <formula>$F$150</formula>
    </cfRule>
  </conditionalFormatting>
  <conditionalFormatting sqref="V120:V124">
    <cfRule type="cellIs" dxfId="45" priority="12" stopIfTrue="1" operator="equal">
      <formula>$V$150</formula>
    </cfRule>
  </conditionalFormatting>
  <conditionalFormatting sqref="F120:F124">
    <cfRule type="cellIs" dxfId="44" priority="11" stopIfTrue="1" operator="equal">
      <formula>$F$150</formula>
    </cfRule>
  </conditionalFormatting>
  <conditionalFormatting sqref="V126:V130">
    <cfRule type="cellIs" dxfId="43" priority="10" stopIfTrue="1" operator="equal">
      <formula>$V$150</formula>
    </cfRule>
  </conditionalFormatting>
  <conditionalFormatting sqref="F126:F130">
    <cfRule type="cellIs" dxfId="42" priority="9" stopIfTrue="1" operator="equal">
      <formula>$F$150</formula>
    </cfRule>
  </conditionalFormatting>
  <conditionalFormatting sqref="V132:V136">
    <cfRule type="cellIs" dxfId="41" priority="8" stopIfTrue="1" operator="equal">
      <formula>$V$150</formula>
    </cfRule>
  </conditionalFormatting>
  <conditionalFormatting sqref="F132:F136">
    <cfRule type="cellIs" dxfId="40" priority="7" stopIfTrue="1" operator="equal">
      <formula>$F$150</formula>
    </cfRule>
  </conditionalFormatting>
  <conditionalFormatting sqref="V138:V142">
    <cfRule type="cellIs" dxfId="39" priority="6" stopIfTrue="1" operator="equal">
      <formula>$V$150</formula>
    </cfRule>
  </conditionalFormatting>
  <conditionalFormatting sqref="F138:F142">
    <cfRule type="cellIs" dxfId="38" priority="5" stopIfTrue="1" operator="equal">
      <formula>$F$150</formula>
    </cfRule>
  </conditionalFormatting>
  <conditionalFormatting sqref="V144:V148">
    <cfRule type="cellIs" dxfId="37" priority="4" stopIfTrue="1" operator="equal">
      <formula>$V$150</formula>
    </cfRule>
  </conditionalFormatting>
  <conditionalFormatting sqref="F144:F148">
    <cfRule type="cellIs" dxfId="36" priority="3" stopIfTrue="1" operator="equal">
      <formula>$F$150</formula>
    </cfRule>
  </conditionalFormatting>
  <conditionalFormatting sqref="V150">
    <cfRule type="cellIs" dxfId="35" priority="2" stopIfTrue="1" operator="equal">
      <formula>$V$150</formula>
    </cfRule>
  </conditionalFormatting>
  <conditionalFormatting sqref="F150">
    <cfRule type="cellIs" dxfId="34" priority="1" stopIfTrue="1" operator="equal">
      <formula>$F$150</formula>
    </cfRule>
  </conditionalFormatting>
  <pageMargins left="0.15748031496062992" right="0.15748031496062992" top="0.86614173228346458" bottom="0.6692913385826772" header="0.51181102362204722" footer="0.51181102362204722"/>
  <pageSetup paperSize="9" orientation="portrait"/>
  <headerFooter alignWithMargins="0">
    <oddFooter>Pagina &amp;P van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708"/>
  </sheetPr>
  <dimension ref="A1:W131"/>
  <sheetViews>
    <sheetView zoomScale="150" zoomScaleNormal="150" zoomScalePageLayoutView="150" workbookViewId="0">
      <selection activeCell="F5" sqref="F5:H5"/>
    </sheetView>
  </sheetViews>
  <sheetFormatPr baseColWidth="10" defaultColWidth="8.83203125" defaultRowHeight="13" x14ac:dyDescent="0"/>
  <cols>
    <col min="1" max="2" width="3" style="254" customWidth="1"/>
    <col min="3" max="3" width="1" style="254" customWidth="1"/>
    <col min="4" max="4" width="29" style="321" bestFit="1" customWidth="1"/>
    <col min="5" max="5" width="3.1640625" style="322" customWidth="1"/>
    <col min="6" max="6" width="7.5" style="273" bestFit="1" customWidth="1"/>
    <col min="7" max="7" width="1.83203125" style="321" customWidth="1"/>
    <col min="8" max="8" width="7.6640625" style="321" bestFit="1" customWidth="1"/>
    <col min="9" max="9" width="4.83203125" style="321" customWidth="1"/>
    <col min="10" max="10" width="11.83203125" style="321" customWidth="1"/>
    <col min="11" max="11" width="1" style="321" customWidth="1"/>
    <col min="12" max="12" width="11.83203125" style="321" customWidth="1"/>
    <col min="13" max="13" width="8.83203125" style="321" customWidth="1"/>
    <col min="14" max="14" width="3.5" style="321" customWidth="1"/>
    <col min="15" max="15" width="51.6640625" style="321" customWidth="1"/>
    <col min="16" max="16" width="3.33203125" style="254" customWidth="1"/>
    <col min="17" max="17" width="8.83203125" style="255" customWidth="1"/>
    <col min="18" max="18" width="46.5" style="254" customWidth="1"/>
    <col min="19" max="21" width="11.5" style="306" customWidth="1"/>
    <col min="22" max="22" width="11.5" style="254" customWidth="1"/>
    <col min="23" max="23" width="34.33203125" style="254" customWidth="1"/>
    <col min="24" max="260" width="11.5" style="255" customWidth="1"/>
    <col min="261" max="16384" width="8.83203125" style="255"/>
  </cols>
  <sheetData>
    <row r="1" spans="2:21" ht="27.75" customHeight="1" thickTop="1" thickBot="1">
      <c r="D1" s="304" t="s">
        <v>140</v>
      </c>
      <c r="E1" s="305"/>
      <c r="F1" s="305"/>
      <c r="G1" s="305"/>
      <c r="H1" s="305"/>
      <c r="I1" s="305"/>
      <c r="J1" s="329" t="s">
        <v>170</v>
      </c>
      <c r="K1" s="329"/>
      <c r="L1" s="329"/>
      <c r="M1" s="330"/>
      <c r="N1" s="330"/>
      <c r="O1" s="331"/>
      <c r="P1" s="152"/>
      <c r="Q1" s="300"/>
    </row>
    <row r="2" spans="2:21" s="254" customFormat="1" ht="9" customHeight="1" thickTop="1">
      <c r="D2" s="307"/>
      <c r="E2" s="308"/>
      <c r="F2" s="261"/>
      <c r="G2" s="307"/>
      <c r="H2" s="307"/>
      <c r="I2" s="307" t="s">
        <v>24</v>
      </c>
      <c r="J2" s="307"/>
      <c r="K2" s="307"/>
      <c r="L2" s="307"/>
      <c r="M2" s="307"/>
      <c r="N2" s="307"/>
      <c r="O2" s="307"/>
      <c r="Q2" s="301"/>
      <c r="S2" s="306">
        <v>60</v>
      </c>
      <c r="T2" s="306"/>
      <c r="U2" s="306"/>
    </row>
    <row r="3" spans="2:21" ht="15" customHeight="1">
      <c r="D3" s="262" t="s">
        <v>0</v>
      </c>
      <c r="E3" s="309"/>
      <c r="F3" s="367" t="str">
        <f>PERSOONSGEGEVENS!$D$15</f>
        <v>Jan Jansen</v>
      </c>
      <c r="G3" s="368"/>
      <c r="H3" s="368"/>
      <c r="I3" s="368"/>
      <c r="J3" s="368"/>
      <c r="K3" s="368"/>
      <c r="L3" s="368"/>
      <c r="M3" s="369"/>
      <c r="N3" s="334"/>
      <c r="O3" s="263"/>
      <c r="Q3" s="301"/>
    </row>
    <row r="4" spans="2:21" s="254" customFormat="1" ht="2" customHeight="1">
      <c r="D4" s="264"/>
      <c r="E4" s="309"/>
      <c r="F4" s="265"/>
      <c r="G4" s="266"/>
      <c r="H4" s="266"/>
      <c r="I4" s="266"/>
      <c r="J4" s="267"/>
      <c r="K4" s="267"/>
      <c r="L4" s="267"/>
      <c r="M4" s="263"/>
      <c r="N4" s="263"/>
      <c r="O4" s="263"/>
      <c r="Q4" s="301"/>
      <c r="S4" s="306"/>
      <c r="T4" s="306"/>
      <c r="U4" s="306"/>
    </row>
    <row r="5" spans="2:21" ht="15" customHeight="1">
      <c r="D5" s="268" t="s">
        <v>162</v>
      </c>
      <c r="E5" s="266"/>
      <c r="F5" s="381">
        <v>42075</v>
      </c>
      <c r="G5" s="382"/>
      <c r="H5" s="383"/>
      <c r="I5" s="267"/>
      <c r="J5" s="370"/>
      <c r="K5" s="371"/>
      <c r="L5" s="371"/>
      <c r="M5" s="267"/>
      <c r="N5" s="333"/>
      <c r="O5" s="263"/>
      <c r="Q5" s="301"/>
    </row>
    <row r="6" spans="2:21" s="254" customFormat="1" ht="2" customHeight="1">
      <c r="D6" s="269"/>
      <c r="E6" s="266"/>
      <c r="F6" s="265"/>
      <c r="G6" s="266"/>
      <c r="H6" s="266"/>
      <c r="I6" s="266"/>
      <c r="J6" s="267"/>
      <c r="K6" s="267"/>
      <c r="L6" s="267"/>
      <c r="M6" s="263"/>
      <c r="N6" s="263"/>
      <c r="O6" s="263"/>
      <c r="Q6" s="301"/>
      <c r="S6" s="306"/>
      <c r="T6" s="306"/>
      <c r="U6" s="306"/>
    </row>
    <row r="7" spans="2:21" ht="15" customHeight="1">
      <c r="D7" s="268" t="s">
        <v>2</v>
      </c>
      <c r="E7" s="266"/>
      <c r="F7" s="302">
        <f>IF(F5="","",INDEX(GEWICHT!$B$11:$H$200,MATCH(F5,GEWICHT!$B$11:$B$200,0),7))</f>
        <v>97.9</v>
      </c>
      <c r="G7" s="310"/>
      <c r="H7" s="311"/>
      <c r="I7" s="267"/>
      <c r="J7" s="267"/>
      <c r="K7" s="267"/>
      <c r="L7" s="267"/>
      <c r="M7" s="263"/>
      <c r="N7" s="263"/>
      <c r="O7" s="263"/>
      <c r="Q7" s="301"/>
    </row>
    <row r="8" spans="2:21" s="254" customFormat="1" ht="2" customHeight="1">
      <c r="D8" s="269"/>
      <c r="E8" s="266"/>
      <c r="F8" s="265"/>
      <c r="G8" s="266"/>
      <c r="H8" s="266"/>
      <c r="I8" s="266"/>
      <c r="J8" s="267"/>
      <c r="K8" s="267"/>
      <c r="L8" s="267"/>
      <c r="M8" s="263"/>
      <c r="N8" s="263"/>
      <c r="O8" s="263"/>
      <c r="Q8" s="301"/>
      <c r="S8" s="306"/>
      <c r="T8" s="306"/>
      <c r="U8" s="306"/>
    </row>
    <row r="9" spans="2:21" ht="7" customHeight="1">
      <c r="D9" s="312"/>
      <c r="E9" s="266"/>
      <c r="F9" s="270"/>
      <c r="G9" s="250"/>
      <c r="H9" s="250"/>
      <c r="I9" s="266"/>
      <c r="J9" s="267"/>
      <c r="K9" s="267"/>
      <c r="L9" s="267"/>
      <c r="M9" s="263"/>
      <c r="N9" s="263"/>
      <c r="O9" s="263"/>
      <c r="Q9" s="301"/>
    </row>
    <row r="10" spans="2:21" ht="2" customHeight="1">
      <c r="D10" s="312"/>
      <c r="E10" s="266"/>
      <c r="F10" s="270"/>
      <c r="G10" s="250"/>
      <c r="H10" s="250"/>
      <c r="I10" s="266"/>
      <c r="J10" s="267"/>
      <c r="K10" s="267"/>
      <c r="L10" s="267"/>
      <c r="M10" s="263"/>
      <c r="N10" s="263"/>
      <c r="O10" s="263"/>
      <c r="Q10" s="301"/>
    </row>
    <row r="11" spans="2:21" ht="15" customHeight="1">
      <c r="D11" s="312"/>
      <c r="E11" s="266"/>
      <c r="F11" s="275" t="s">
        <v>166</v>
      </c>
      <c r="G11" s="250"/>
      <c r="H11" s="268" t="s">
        <v>165</v>
      </c>
      <c r="I11" s="266"/>
      <c r="J11" s="267"/>
      <c r="K11" s="267"/>
      <c r="L11" s="267"/>
      <c r="M11" s="263"/>
      <c r="N11" s="263"/>
      <c r="O11" s="263"/>
      <c r="Q11" s="301"/>
    </row>
    <row r="12" spans="2:21" s="254" customFormat="1" ht="2" customHeight="1">
      <c r="D12" s="269"/>
      <c r="E12" s="266"/>
      <c r="F12" s="265"/>
      <c r="G12" s="266"/>
      <c r="H12" s="266"/>
      <c r="I12" s="266"/>
      <c r="J12" s="267"/>
      <c r="K12" s="267"/>
      <c r="L12" s="267"/>
      <c r="M12" s="263"/>
      <c r="N12" s="263"/>
      <c r="O12" s="263"/>
      <c r="Q12" s="301"/>
      <c r="S12" s="306"/>
      <c r="T12" s="306"/>
      <c r="U12" s="306"/>
    </row>
    <row r="13" spans="2:21" ht="15" customHeight="1">
      <c r="B13" s="286"/>
      <c r="D13" s="268" t="s">
        <v>141</v>
      </c>
      <c r="E13" s="266"/>
      <c r="F13" s="260">
        <v>6</v>
      </c>
      <c r="G13" s="250"/>
      <c r="H13" s="337"/>
      <c r="I13" s="250"/>
      <c r="J13" s="303" t="s">
        <v>169</v>
      </c>
      <c r="K13" s="324"/>
      <c r="L13" s="324"/>
      <c r="M13" s="325"/>
      <c r="N13" s="308"/>
      <c r="O13" s="267"/>
      <c r="Q13" s="301"/>
      <c r="S13" s="276">
        <f>SUM($F$7*F13/$S$2*H13)</f>
        <v>0</v>
      </c>
      <c r="T13" s="276" t="b">
        <f>IF(B13=1,SUM($F$7*F13))</f>
        <v>0</v>
      </c>
      <c r="U13" s="328">
        <f>F7</f>
        <v>97.9</v>
      </c>
    </row>
    <row r="14" spans="2:21" s="254" customFormat="1" ht="2" customHeight="1">
      <c r="D14" s="269"/>
      <c r="E14" s="266"/>
      <c r="F14" s="259"/>
      <c r="G14" s="266"/>
      <c r="H14" s="338"/>
      <c r="I14" s="250"/>
      <c r="J14" s="307"/>
      <c r="K14" s="314"/>
      <c r="L14" s="307"/>
      <c r="M14" s="314"/>
      <c r="N14" s="314"/>
      <c r="O14" s="267"/>
      <c r="Q14" s="301"/>
      <c r="S14" s="276"/>
      <c r="T14" s="277"/>
      <c r="U14" s="306"/>
    </row>
    <row r="15" spans="2:21" ht="15" customHeight="1">
      <c r="B15" s="286"/>
      <c r="D15" s="262" t="s">
        <v>142</v>
      </c>
      <c r="E15" s="313"/>
      <c r="F15" s="260">
        <v>4.5</v>
      </c>
      <c r="G15" s="250"/>
      <c r="H15" s="337"/>
      <c r="I15" s="250"/>
      <c r="J15" s="364" t="s">
        <v>167</v>
      </c>
      <c r="K15" s="366"/>
      <c r="L15" s="323" t="s">
        <v>168</v>
      </c>
      <c r="M15" s="326">
        <v>1</v>
      </c>
      <c r="N15" s="336"/>
      <c r="O15" s="267"/>
      <c r="Q15" s="301"/>
      <c r="S15" s="276">
        <f>SUM($F$7*F15/$S$2*H15)</f>
        <v>0</v>
      </c>
      <c r="T15" s="276" t="b">
        <f>IF(B15=1,SUM($F$7*F15))</f>
        <v>0</v>
      </c>
      <c r="U15" s="328">
        <f>GEWICHT!F7</f>
        <v>175</v>
      </c>
    </row>
    <row r="16" spans="2:21" s="254" customFormat="1" ht="2" customHeight="1">
      <c r="D16" s="264"/>
      <c r="E16" s="313"/>
      <c r="F16" s="259"/>
      <c r="G16" s="266"/>
      <c r="H16" s="338"/>
      <c r="I16" s="250"/>
      <c r="J16" s="307"/>
      <c r="K16" s="314"/>
      <c r="L16" s="307"/>
      <c r="M16" s="314"/>
      <c r="N16" s="314"/>
      <c r="O16" s="267"/>
      <c r="Q16" s="301"/>
      <c r="S16" s="276"/>
      <c r="T16" s="277"/>
      <c r="U16" s="306"/>
    </row>
    <row r="17" spans="2:21" ht="15" customHeight="1">
      <c r="B17" s="286"/>
      <c r="D17" s="262" t="s">
        <v>143</v>
      </c>
      <c r="E17" s="313"/>
      <c r="F17" s="260">
        <v>6</v>
      </c>
      <c r="G17" s="250"/>
      <c r="H17" s="337"/>
      <c r="I17" s="250"/>
      <c r="J17" s="372">
        <f ca="1">IF(M15=1,SUM(U31+(U13*U19)+(U15*U21)-(U17*U23)))</f>
        <v>1908.23</v>
      </c>
      <c r="K17" s="373"/>
      <c r="L17" s="378" t="b">
        <f>IF(M15=2,SUM(U33+(U13*U25)+(U15*U27)-(U17*U29)))</f>
        <v>0</v>
      </c>
      <c r="M17" s="327"/>
      <c r="N17" s="327"/>
      <c r="O17" s="267"/>
      <c r="Q17" s="301"/>
      <c r="S17" s="276">
        <f>SUM($F$7*F17/$S$2*H17)</f>
        <v>0</v>
      </c>
      <c r="T17" s="276" t="b">
        <f>IF(B17=1,SUM($F$7*F17))</f>
        <v>0</v>
      </c>
      <c r="U17" s="328">
        <f ca="1">GEWICHT!P3</f>
        <v>55</v>
      </c>
    </row>
    <row r="18" spans="2:21" s="254" customFormat="1" ht="2" customHeight="1">
      <c r="D18" s="264"/>
      <c r="E18" s="313"/>
      <c r="F18" s="259"/>
      <c r="G18" s="266"/>
      <c r="H18" s="338"/>
      <c r="I18" s="250"/>
      <c r="J18" s="374"/>
      <c r="K18" s="375"/>
      <c r="L18" s="379"/>
      <c r="M18" s="327"/>
      <c r="N18" s="327"/>
      <c r="O18" s="267"/>
      <c r="Q18" s="301"/>
      <c r="S18" s="276"/>
      <c r="T18" s="277"/>
      <c r="U18" s="306"/>
    </row>
    <row r="19" spans="2:21" ht="15" customHeight="1">
      <c r="B19" s="286">
        <v>1</v>
      </c>
      <c r="D19" s="262" t="s">
        <v>144</v>
      </c>
      <c r="E19" s="313"/>
      <c r="F19" s="260">
        <v>4</v>
      </c>
      <c r="G19" s="250"/>
      <c r="H19" s="337">
        <v>45</v>
      </c>
      <c r="I19" s="250"/>
      <c r="J19" s="374"/>
      <c r="K19" s="375"/>
      <c r="L19" s="379"/>
      <c r="M19" s="327"/>
      <c r="N19" s="327"/>
      <c r="O19" s="267"/>
      <c r="Q19" s="301"/>
      <c r="S19" s="276">
        <f>SUM($F$7*F19/$S$2*H19)</f>
        <v>293.70000000000005</v>
      </c>
      <c r="T19" s="276">
        <f>IF(B19=1,SUM($F$7*F19))</f>
        <v>391.6</v>
      </c>
      <c r="U19" s="306">
        <v>13.7</v>
      </c>
    </row>
    <row r="20" spans="2:21" s="254" customFormat="1" ht="2" customHeight="1">
      <c r="D20" s="264"/>
      <c r="E20" s="313"/>
      <c r="F20" s="259"/>
      <c r="G20" s="266"/>
      <c r="H20" s="338"/>
      <c r="I20" s="250"/>
      <c r="J20" s="374"/>
      <c r="K20" s="375"/>
      <c r="L20" s="379"/>
      <c r="M20" s="327"/>
      <c r="N20" s="327"/>
      <c r="O20" s="267"/>
      <c r="Q20" s="301"/>
      <c r="S20" s="276"/>
      <c r="T20" s="277"/>
      <c r="U20" s="306"/>
    </row>
    <row r="21" spans="2:21" ht="15" customHeight="1">
      <c r="B21" s="286"/>
      <c r="D21" s="262" t="s">
        <v>145</v>
      </c>
      <c r="E21" s="313"/>
      <c r="F21" s="260">
        <v>5.5</v>
      </c>
      <c r="G21" s="250"/>
      <c r="H21" s="337"/>
      <c r="I21" s="250"/>
      <c r="J21" s="374"/>
      <c r="K21" s="375"/>
      <c r="L21" s="379"/>
      <c r="M21" s="327"/>
      <c r="N21" s="327"/>
      <c r="O21" s="267"/>
      <c r="Q21" s="301"/>
      <c r="S21" s="276">
        <f>SUM($F$7*F21)/$S$2*H21</f>
        <v>0</v>
      </c>
      <c r="T21" s="276" t="b">
        <f>IF(B21=1,SUM($F$7*F21))</f>
        <v>0</v>
      </c>
      <c r="U21" s="306">
        <v>5</v>
      </c>
    </row>
    <row r="22" spans="2:21" s="254" customFormat="1" ht="2" customHeight="1">
      <c r="D22" s="264"/>
      <c r="E22" s="313"/>
      <c r="F22" s="259"/>
      <c r="G22" s="266"/>
      <c r="H22" s="338"/>
      <c r="I22" s="250"/>
      <c r="J22" s="376"/>
      <c r="K22" s="377"/>
      <c r="L22" s="380"/>
      <c r="M22" s="327"/>
      <c r="N22" s="327"/>
      <c r="O22" s="267"/>
      <c r="Q22" s="301"/>
      <c r="S22" s="276"/>
      <c r="T22" s="277"/>
      <c r="U22" s="306">
        <v>6.8</v>
      </c>
    </row>
    <row r="23" spans="2:21" ht="15" customHeight="1">
      <c r="B23" s="286"/>
      <c r="D23" s="262" t="s">
        <v>146</v>
      </c>
      <c r="E23" s="313"/>
      <c r="F23" s="260">
        <v>8</v>
      </c>
      <c r="G23" s="250"/>
      <c r="H23" s="337"/>
      <c r="I23" s="250"/>
      <c r="J23" s="307"/>
      <c r="K23" s="307"/>
      <c r="L23" s="307"/>
      <c r="M23" s="307"/>
      <c r="N23" s="307"/>
      <c r="O23" s="267"/>
      <c r="Q23" s="301"/>
      <c r="S23" s="276">
        <f>SUM($F$7*F23/$S$2*H23)</f>
        <v>0</v>
      </c>
      <c r="T23" s="276" t="b">
        <f>IF(B23=1,SUM($F$7*F23))</f>
        <v>0</v>
      </c>
      <c r="U23" s="306">
        <v>6.8</v>
      </c>
    </row>
    <row r="24" spans="2:21" s="254" customFormat="1" ht="2" customHeight="1">
      <c r="D24" s="264"/>
      <c r="E24" s="313"/>
      <c r="F24" s="259"/>
      <c r="G24" s="266"/>
      <c r="H24" s="338"/>
      <c r="I24" s="250"/>
      <c r="O24" s="267"/>
      <c r="Q24" s="301"/>
      <c r="S24" s="276"/>
      <c r="T24" s="277"/>
      <c r="U24" s="306"/>
    </row>
    <row r="25" spans="2:21" ht="15" customHeight="1">
      <c r="B25" s="286"/>
      <c r="D25" s="262" t="s">
        <v>147</v>
      </c>
      <c r="E25" s="313"/>
      <c r="F25" s="260">
        <v>11.5</v>
      </c>
      <c r="G25" s="250"/>
      <c r="H25" s="337"/>
      <c r="I25" s="250"/>
      <c r="J25" s="364" t="s">
        <v>164</v>
      </c>
      <c r="K25" s="365"/>
      <c r="L25" s="365"/>
      <c r="M25" s="366"/>
      <c r="N25" s="135"/>
      <c r="O25" s="267"/>
      <c r="Q25" s="301"/>
      <c r="S25" s="276">
        <f>SUM($F$7*F25/$S$2*H25)</f>
        <v>0</v>
      </c>
      <c r="T25" s="276" t="b">
        <f>IF(B25=1,SUM($F$7*F25))</f>
        <v>0</v>
      </c>
      <c r="U25" s="306">
        <v>9.6</v>
      </c>
    </row>
    <row r="26" spans="2:21" s="254" customFormat="1" ht="2" customHeight="1">
      <c r="D26" s="264"/>
      <c r="E26" s="313"/>
      <c r="F26" s="259"/>
      <c r="G26" s="266"/>
      <c r="H26" s="338"/>
      <c r="I26" s="250"/>
      <c r="K26" s="267"/>
      <c r="M26" s="267"/>
      <c r="N26" s="333"/>
      <c r="O26" s="267"/>
      <c r="Q26" s="301"/>
      <c r="S26" s="276"/>
      <c r="T26" s="277"/>
      <c r="U26" s="306"/>
    </row>
    <row r="27" spans="2:21" ht="15" customHeight="1">
      <c r="B27" s="286"/>
      <c r="D27" s="262" t="s">
        <v>148</v>
      </c>
      <c r="E27" s="313"/>
      <c r="F27" s="260">
        <v>8</v>
      </c>
      <c r="G27" s="250"/>
      <c r="H27" s="337"/>
      <c r="I27" s="250"/>
      <c r="J27" s="355">
        <f>SUM(S13:S53)</f>
        <v>293.70000000000005</v>
      </c>
      <c r="K27" s="356"/>
      <c r="L27" s="356"/>
      <c r="M27" s="357"/>
      <c r="N27" s="335"/>
      <c r="O27" s="267"/>
      <c r="Q27" s="301"/>
      <c r="S27" s="276">
        <f>SUM($F$7*F27/$S$2*H27)</f>
        <v>0</v>
      </c>
      <c r="T27" s="276" t="b">
        <f>IF(B27=1,SUM($F$7*F27))</f>
        <v>0</v>
      </c>
      <c r="U27" s="306">
        <v>1.7</v>
      </c>
    </row>
    <row r="28" spans="2:21" s="254" customFormat="1" ht="2" customHeight="1">
      <c r="D28" s="264"/>
      <c r="E28" s="313"/>
      <c r="F28" s="259"/>
      <c r="G28" s="266"/>
      <c r="H28" s="338"/>
      <c r="I28" s="250"/>
      <c r="J28" s="358"/>
      <c r="K28" s="359"/>
      <c r="L28" s="359"/>
      <c r="M28" s="360"/>
      <c r="N28" s="335"/>
      <c r="O28" s="267"/>
      <c r="Q28" s="301"/>
      <c r="S28" s="276"/>
      <c r="T28" s="277"/>
      <c r="U28" s="306"/>
    </row>
    <row r="29" spans="2:21" ht="15" customHeight="1">
      <c r="B29" s="286"/>
      <c r="D29" s="262" t="s">
        <v>149</v>
      </c>
      <c r="E29" s="313"/>
      <c r="F29" s="260">
        <v>7</v>
      </c>
      <c r="G29" s="250"/>
      <c r="H29" s="337"/>
      <c r="I29" s="250"/>
      <c r="J29" s="358"/>
      <c r="K29" s="359"/>
      <c r="L29" s="359"/>
      <c r="M29" s="360"/>
      <c r="N29" s="335"/>
      <c r="O29" s="267"/>
      <c r="Q29" s="301"/>
      <c r="S29" s="276">
        <f>SUM($F$7*F29/$S$2*H29)</f>
        <v>0</v>
      </c>
      <c r="T29" s="276" t="b">
        <f>IF(B29=1,SUM($F$7*F29))</f>
        <v>0</v>
      </c>
      <c r="U29" s="306">
        <v>4.7</v>
      </c>
    </row>
    <row r="30" spans="2:21" s="254" customFormat="1" ht="2" customHeight="1">
      <c r="D30" s="264"/>
      <c r="E30" s="313"/>
      <c r="F30" s="259"/>
      <c r="G30" s="266"/>
      <c r="H30" s="338"/>
      <c r="I30" s="250"/>
      <c r="J30" s="358"/>
      <c r="K30" s="359"/>
      <c r="L30" s="359"/>
      <c r="M30" s="360"/>
      <c r="N30" s="335"/>
      <c r="O30" s="267"/>
      <c r="Q30" s="301"/>
      <c r="S30" s="276"/>
      <c r="T30" s="277"/>
      <c r="U30" s="306"/>
    </row>
    <row r="31" spans="2:21" ht="15" customHeight="1">
      <c r="B31" s="286"/>
      <c r="D31" s="262" t="s">
        <v>150</v>
      </c>
      <c r="E31" s="313"/>
      <c r="F31" s="260">
        <v>10</v>
      </c>
      <c r="G31" s="250"/>
      <c r="H31" s="337"/>
      <c r="I31" s="266"/>
      <c r="J31" s="358"/>
      <c r="K31" s="359"/>
      <c r="L31" s="359"/>
      <c r="M31" s="360"/>
      <c r="N31" s="335"/>
      <c r="O31" s="267"/>
      <c r="Q31" s="301"/>
      <c r="S31" s="276">
        <f>SUM($F$7*F31/$S$2*H31)</f>
        <v>0</v>
      </c>
      <c r="T31" s="276" t="b">
        <f>IF(B31=1,SUM($F$7*F31))</f>
        <v>0</v>
      </c>
      <c r="U31" s="306">
        <v>66</v>
      </c>
    </row>
    <row r="32" spans="2:21" s="254" customFormat="1" ht="2" customHeight="1">
      <c r="D32" s="264"/>
      <c r="E32" s="313"/>
      <c r="F32" s="259"/>
      <c r="G32" s="266"/>
      <c r="H32" s="338"/>
      <c r="I32" s="266"/>
      <c r="J32" s="361"/>
      <c r="K32" s="362"/>
      <c r="L32" s="362"/>
      <c r="M32" s="363"/>
      <c r="N32" s="335"/>
      <c r="O32" s="267"/>
      <c r="Q32" s="301"/>
      <c r="S32" s="276"/>
      <c r="T32" s="277"/>
      <c r="U32" s="306"/>
    </row>
    <row r="33" spans="2:21" ht="15" customHeight="1">
      <c r="B33" s="286"/>
      <c r="D33" s="262" t="s">
        <v>151</v>
      </c>
      <c r="E33" s="313"/>
      <c r="F33" s="260">
        <v>7</v>
      </c>
      <c r="G33" s="250"/>
      <c r="H33" s="337"/>
      <c r="I33" s="266"/>
      <c r="J33" s="307"/>
      <c r="K33" s="267"/>
      <c r="L33" s="307"/>
      <c r="M33" s="267"/>
      <c r="N33" s="333"/>
      <c r="O33" s="267"/>
      <c r="Q33" s="301"/>
      <c r="S33" s="276">
        <f>SUM($F$7*F33/$S$2*H33)</f>
        <v>0</v>
      </c>
      <c r="T33" s="276" t="b">
        <f>IF(B33=1,SUM($F$7*F33))</f>
        <v>0</v>
      </c>
      <c r="U33" s="306">
        <v>655</v>
      </c>
    </row>
    <row r="34" spans="2:21" s="254" customFormat="1" ht="2" customHeight="1">
      <c r="D34" s="264"/>
      <c r="E34" s="313"/>
      <c r="F34" s="259"/>
      <c r="G34" s="266"/>
      <c r="H34" s="338"/>
      <c r="I34" s="266"/>
      <c r="K34" s="267"/>
      <c r="M34" s="267"/>
      <c r="N34" s="333"/>
      <c r="O34" s="267"/>
      <c r="Q34" s="301"/>
      <c r="S34" s="277"/>
      <c r="T34" s="277"/>
      <c r="U34" s="306"/>
    </row>
    <row r="35" spans="2:21" ht="15" customHeight="1">
      <c r="B35" s="286"/>
      <c r="D35" s="262" t="s">
        <v>152</v>
      </c>
      <c r="E35" s="313"/>
      <c r="F35" s="260">
        <v>9</v>
      </c>
      <c r="G35" s="250"/>
      <c r="H35" s="337"/>
      <c r="I35" s="266"/>
      <c r="J35" s="364" t="s">
        <v>163</v>
      </c>
      <c r="K35" s="365"/>
      <c r="L35" s="365"/>
      <c r="M35" s="366"/>
      <c r="N35" s="135"/>
      <c r="O35" s="267"/>
      <c r="Q35" s="301"/>
      <c r="S35" s="276">
        <f>SUM($F$7*F35/$S$2*H35)</f>
        <v>0</v>
      </c>
      <c r="T35" s="276" t="b">
        <f>IF(B35=1,SUM($F$7*F35))</f>
        <v>0</v>
      </c>
    </row>
    <row r="36" spans="2:21" s="254" customFormat="1" ht="2" customHeight="1">
      <c r="D36" s="264"/>
      <c r="E36" s="313"/>
      <c r="F36" s="259"/>
      <c r="G36" s="266"/>
      <c r="H36" s="338"/>
      <c r="I36" s="266"/>
      <c r="K36" s="267"/>
      <c r="M36" s="267"/>
      <c r="N36" s="333"/>
      <c r="O36" s="263"/>
      <c r="Q36" s="301"/>
      <c r="S36" s="277"/>
      <c r="T36" s="277"/>
      <c r="U36" s="306"/>
    </row>
    <row r="37" spans="2:21" ht="15" customHeight="1">
      <c r="B37" s="286"/>
      <c r="D37" s="262" t="s">
        <v>153</v>
      </c>
      <c r="E37" s="313"/>
      <c r="F37" s="260">
        <v>12</v>
      </c>
      <c r="G37" s="250"/>
      <c r="H37" s="337"/>
      <c r="I37" s="266"/>
      <c r="J37" s="355">
        <f>SUM(T13:T53)</f>
        <v>391.6</v>
      </c>
      <c r="K37" s="356"/>
      <c r="L37" s="356"/>
      <c r="M37" s="357"/>
      <c r="N37" s="335"/>
      <c r="O37" s="263"/>
      <c r="Q37" s="301"/>
      <c r="S37" s="276">
        <f>SUM($F$7*F37/$S$2*H37)</f>
        <v>0</v>
      </c>
      <c r="T37" s="276" t="b">
        <f>IF(B37=1,SUM($F$7*F37))</f>
        <v>0</v>
      </c>
    </row>
    <row r="38" spans="2:21" s="254" customFormat="1" ht="2" customHeight="1">
      <c r="D38" s="264"/>
      <c r="E38" s="313"/>
      <c r="F38" s="259"/>
      <c r="G38" s="266"/>
      <c r="H38" s="338"/>
      <c r="I38" s="266"/>
      <c r="J38" s="358"/>
      <c r="K38" s="359"/>
      <c r="L38" s="359"/>
      <c r="M38" s="360"/>
      <c r="N38" s="335"/>
      <c r="O38" s="263"/>
      <c r="Q38" s="301"/>
      <c r="S38" s="277"/>
      <c r="T38" s="277"/>
      <c r="U38" s="306"/>
    </row>
    <row r="39" spans="2:21" ht="15" customHeight="1">
      <c r="B39" s="286"/>
      <c r="D39" s="262" t="s">
        <v>154</v>
      </c>
      <c r="E39" s="314"/>
      <c r="F39" s="260">
        <v>4</v>
      </c>
      <c r="G39" s="250"/>
      <c r="H39" s="337"/>
      <c r="I39" s="314"/>
      <c r="J39" s="358"/>
      <c r="K39" s="359"/>
      <c r="L39" s="359"/>
      <c r="M39" s="360"/>
      <c r="N39" s="335"/>
      <c r="O39" s="314"/>
      <c r="P39" s="153"/>
      <c r="Q39" s="301"/>
      <c r="S39" s="276">
        <f>SUM($F$7*F39/$S$2*H39)</f>
        <v>0</v>
      </c>
      <c r="T39" s="276" t="b">
        <f>IF(B39=1,SUM($F$7*F39))</f>
        <v>0</v>
      </c>
    </row>
    <row r="40" spans="2:21" ht="2" customHeight="1">
      <c r="D40" s="264"/>
      <c r="E40" s="314"/>
      <c r="F40" s="315"/>
      <c r="G40" s="316"/>
      <c r="H40" s="339"/>
      <c r="I40" s="314"/>
      <c r="J40" s="358"/>
      <c r="K40" s="359"/>
      <c r="L40" s="359"/>
      <c r="M40" s="360"/>
      <c r="N40" s="335"/>
      <c r="O40" s="314"/>
      <c r="P40" s="153"/>
      <c r="Q40" s="301"/>
      <c r="S40" s="317"/>
      <c r="T40" s="317"/>
    </row>
    <row r="41" spans="2:21" ht="15" customHeight="1">
      <c r="B41" s="286"/>
      <c r="D41" s="262" t="s">
        <v>155</v>
      </c>
      <c r="E41" s="314"/>
      <c r="F41" s="260">
        <v>7</v>
      </c>
      <c r="G41" s="250"/>
      <c r="H41" s="337"/>
      <c r="I41" s="314"/>
      <c r="J41" s="358"/>
      <c r="K41" s="359"/>
      <c r="L41" s="359"/>
      <c r="M41" s="360"/>
      <c r="N41" s="335"/>
      <c r="O41" s="314"/>
      <c r="P41" s="153"/>
      <c r="Q41" s="301"/>
      <c r="S41" s="276">
        <f>SUM($F$7*F41/$S$2*H41)</f>
        <v>0</v>
      </c>
      <c r="T41" s="276" t="b">
        <f>IF(B41=1,SUM($F$7*F41))</f>
        <v>0</v>
      </c>
    </row>
    <row r="42" spans="2:21" ht="2" customHeight="1">
      <c r="D42" s="316"/>
      <c r="E42" s="314"/>
      <c r="F42" s="315"/>
      <c r="G42" s="316"/>
      <c r="H42" s="339"/>
      <c r="I42" s="314"/>
      <c r="J42" s="361"/>
      <c r="K42" s="362"/>
      <c r="L42" s="362"/>
      <c r="M42" s="363"/>
      <c r="N42" s="335"/>
      <c r="O42" s="314"/>
      <c r="P42" s="153"/>
      <c r="Q42" s="301"/>
      <c r="S42" s="317"/>
      <c r="T42" s="317"/>
    </row>
    <row r="43" spans="2:21" ht="15" customHeight="1">
      <c r="B43" s="286"/>
      <c r="D43" s="262" t="s">
        <v>156</v>
      </c>
      <c r="E43" s="314"/>
      <c r="F43" s="260">
        <v>8</v>
      </c>
      <c r="G43" s="250"/>
      <c r="H43" s="337"/>
      <c r="I43" s="314"/>
      <c r="J43" s="307"/>
      <c r="K43" s="307"/>
      <c r="L43" s="307"/>
      <c r="M43" s="307"/>
      <c r="N43" s="307"/>
      <c r="O43" s="314"/>
      <c r="P43" s="153"/>
      <c r="Q43" s="301"/>
      <c r="S43" s="276">
        <f>SUM($F$7*F43/$S$2*H43)</f>
        <v>0</v>
      </c>
      <c r="T43" s="276" t="b">
        <f>IF(B43=1,SUM($F$7*F43))</f>
        <v>0</v>
      </c>
    </row>
    <row r="44" spans="2:21" s="254" customFormat="1" ht="2" customHeight="1">
      <c r="D44" s="316"/>
      <c r="E44" s="314"/>
      <c r="F44" s="315"/>
      <c r="G44" s="316"/>
      <c r="H44" s="339"/>
      <c r="I44" s="314"/>
      <c r="O44" s="314"/>
      <c r="P44" s="153"/>
      <c r="Q44" s="301"/>
      <c r="S44" s="317"/>
      <c r="T44" s="317"/>
      <c r="U44" s="306"/>
    </row>
    <row r="45" spans="2:21" ht="15" customHeight="1">
      <c r="B45" s="286"/>
      <c r="D45" s="262" t="s">
        <v>157</v>
      </c>
      <c r="E45" s="314"/>
      <c r="F45" s="260">
        <v>7</v>
      </c>
      <c r="G45" s="250"/>
      <c r="H45" s="337"/>
      <c r="I45" s="314"/>
      <c r="J45" s="307"/>
      <c r="K45" s="307"/>
      <c r="L45" s="307"/>
      <c r="M45" s="307"/>
      <c r="N45" s="307"/>
      <c r="O45" s="314"/>
      <c r="P45" s="153"/>
      <c r="Q45" s="301"/>
      <c r="S45" s="276">
        <f>SUM($F$7*F45/$S$2*H45)</f>
        <v>0</v>
      </c>
      <c r="T45" s="276" t="b">
        <f>IF(B45=1,SUM($F$7*F45))</f>
        <v>0</v>
      </c>
    </row>
    <row r="46" spans="2:21" ht="2" customHeight="1">
      <c r="D46" s="316"/>
      <c r="E46" s="314"/>
      <c r="F46" s="315"/>
      <c r="G46" s="316"/>
      <c r="H46" s="339"/>
      <c r="I46" s="314"/>
      <c r="J46" s="307"/>
      <c r="K46" s="307"/>
      <c r="L46" s="307"/>
      <c r="M46" s="307"/>
      <c r="N46" s="307"/>
      <c r="O46" s="314"/>
      <c r="P46" s="153"/>
      <c r="Q46" s="301"/>
      <c r="S46" s="317"/>
      <c r="T46" s="317"/>
    </row>
    <row r="47" spans="2:21" ht="15" customHeight="1">
      <c r="B47" s="286"/>
      <c r="D47" s="262" t="s">
        <v>158</v>
      </c>
      <c r="E47" s="314"/>
      <c r="F47" s="260">
        <v>3</v>
      </c>
      <c r="G47" s="250"/>
      <c r="H47" s="337"/>
      <c r="I47" s="314"/>
      <c r="J47" s="307"/>
      <c r="K47" s="307"/>
      <c r="L47" s="307"/>
      <c r="M47" s="307"/>
      <c r="N47" s="307"/>
      <c r="O47" s="314"/>
      <c r="P47" s="153"/>
      <c r="Q47" s="301"/>
      <c r="S47" s="276">
        <f>SUM($F$7*F47/$S$2*H47)</f>
        <v>0</v>
      </c>
      <c r="T47" s="276" t="b">
        <f>IF(B47=1,SUM($F$7*F47))</f>
        <v>0</v>
      </c>
    </row>
    <row r="48" spans="2:21" ht="2" customHeight="1">
      <c r="D48" s="316"/>
      <c r="E48" s="314"/>
      <c r="F48" s="315"/>
      <c r="G48" s="316"/>
      <c r="H48" s="339"/>
      <c r="I48" s="314"/>
      <c r="J48" s="307"/>
      <c r="K48" s="307"/>
      <c r="L48" s="307"/>
      <c r="M48" s="307"/>
      <c r="N48" s="307"/>
      <c r="O48" s="314"/>
      <c r="P48" s="153"/>
      <c r="Q48" s="301"/>
      <c r="S48" s="317"/>
      <c r="T48" s="317"/>
    </row>
    <row r="49" spans="2:21" ht="15" customHeight="1">
      <c r="B49" s="286"/>
      <c r="D49" s="262" t="s">
        <v>159</v>
      </c>
      <c r="E49" s="314"/>
      <c r="F49" s="260">
        <v>3.5</v>
      </c>
      <c r="G49" s="250"/>
      <c r="H49" s="337"/>
      <c r="I49" s="314"/>
      <c r="J49" s="307"/>
      <c r="K49" s="307"/>
      <c r="L49" s="307"/>
      <c r="M49" s="307"/>
      <c r="N49" s="307"/>
      <c r="O49" s="314"/>
      <c r="P49" s="153"/>
      <c r="Q49" s="301"/>
      <c r="S49" s="276">
        <f>SUM($F$7*F49/$S$2*H49)</f>
        <v>0</v>
      </c>
      <c r="T49" s="276" t="b">
        <f>IF(B49=1,SUM($F$7*F49))</f>
        <v>0</v>
      </c>
    </row>
    <row r="50" spans="2:21" s="254" customFormat="1" ht="2" customHeight="1">
      <c r="D50" s="316"/>
      <c r="E50" s="314"/>
      <c r="F50" s="315"/>
      <c r="G50" s="316"/>
      <c r="H50" s="339"/>
      <c r="I50" s="314"/>
      <c r="O50" s="314"/>
      <c r="P50" s="153"/>
      <c r="Q50" s="301"/>
      <c r="S50" s="317"/>
      <c r="T50" s="317"/>
      <c r="U50" s="306"/>
    </row>
    <row r="51" spans="2:21" ht="15" customHeight="1">
      <c r="B51" s="286"/>
      <c r="D51" s="262" t="s">
        <v>160</v>
      </c>
      <c r="E51" s="314"/>
      <c r="F51" s="260">
        <v>12</v>
      </c>
      <c r="G51" s="250"/>
      <c r="H51" s="337"/>
      <c r="I51" s="314"/>
      <c r="J51" s="307"/>
      <c r="K51" s="307"/>
      <c r="L51" s="307"/>
      <c r="M51" s="307"/>
      <c r="N51" s="307"/>
      <c r="O51" s="314"/>
      <c r="P51" s="153"/>
      <c r="Q51" s="301"/>
      <c r="S51" s="276">
        <f>SUM($F$7*F51/$S$2*H51)</f>
        <v>0</v>
      </c>
      <c r="T51" s="276" t="b">
        <f>IF(B51=1,SUM($F$7*F51))</f>
        <v>0</v>
      </c>
    </row>
    <row r="52" spans="2:21" ht="2" customHeight="1">
      <c r="D52" s="316"/>
      <c r="E52" s="314"/>
      <c r="F52" s="315"/>
      <c r="G52" s="316"/>
      <c r="H52" s="339"/>
      <c r="I52" s="314"/>
      <c r="J52" s="307"/>
      <c r="K52" s="307"/>
      <c r="L52" s="307"/>
      <c r="M52" s="307"/>
      <c r="N52" s="307"/>
      <c r="O52" s="314"/>
      <c r="P52" s="154"/>
      <c r="Q52" s="301"/>
      <c r="S52" s="317"/>
      <c r="T52" s="317"/>
    </row>
    <row r="53" spans="2:21" ht="15" customHeight="1">
      <c r="B53" s="286"/>
      <c r="D53" s="262" t="s">
        <v>161</v>
      </c>
      <c r="E53" s="314"/>
      <c r="F53" s="260">
        <v>6</v>
      </c>
      <c r="G53" s="250"/>
      <c r="H53" s="337"/>
      <c r="I53" s="314"/>
      <c r="J53" s="307"/>
      <c r="K53" s="307"/>
      <c r="L53" s="307"/>
      <c r="M53" s="307"/>
      <c r="N53" s="307"/>
      <c r="O53" s="314"/>
      <c r="P53" s="154"/>
      <c r="Q53" s="301"/>
      <c r="S53" s="276">
        <f>SUM($F$7*F53/$S$2*H53)</f>
        <v>0</v>
      </c>
      <c r="T53" s="276" t="b">
        <f>IF(B53=1,SUM($F$7*F53))</f>
        <v>0</v>
      </c>
    </row>
    <row r="54" spans="2:21" ht="15" customHeight="1">
      <c r="D54" s="314"/>
      <c r="E54" s="314"/>
      <c r="F54" s="318"/>
      <c r="G54" s="314"/>
      <c r="H54" s="314"/>
      <c r="I54" s="314"/>
      <c r="J54" s="307"/>
      <c r="K54" s="307"/>
      <c r="L54" s="307"/>
      <c r="M54" s="307"/>
      <c r="N54" s="307"/>
      <c r="O54" s="314"/>
      <c r="P54" s="154"/>
      <c r="Q54" s="301"/>
    </row>
    <row r="55" spans="2:21" ht="15" customHeight="1">
      <c r="D55" s="314"/>
      <c r="E55" s="314"/>
      <c r="F55" s="318"/>
      <c r="G55" s="314"/>
      <c r="H55" s="314"/>
      <c r="I55" s="314"/>
      <c r="J55" s="314"/>
      <c r="K55" s="314"/>
      <c r="L55" s="314"/>
      <c r="M55" s="314"/>
      <c r="N55" s="314"/>
      <c r="O55" s="314"/>
      <c r="P55" s="153"/>
      <c r="Q55" s="301"/>
    </row>
    <row r="56" spans="2:21" s="254" customFormat="1" ht="2" customHeight="1">
      <c r="D56" s="314"/>
      <c r="E56" s="314"/>
      <c r="F56" s="318"/>
      <c r="G56" s="314"/>
      <c r="H56" s="314"/>
      <c r="I56" s="314"/>
      <c r="J56" s="314"/>
      <c r="K56" s="314"/>
      <c r="L56" s="314"/>
      <c r="M56" s="314"/>
      <c r="N56" s="314"/>
      <c r="O56" s="314"/>
      <c r="P56" s="153"/>
      <c r="Q56" s="301"/>
      <c r="S56" s="306"/>
      <c r="T56" s="306"/>
      <c r="U56" s="306"/>
    </row>
    <row r="57" spans="2:21" ht="15" customHeight="1">
      <c r="D57" s="314"/>
      <c r="E57" s="314"/>
      <c r="F57" s="318"/>
      <c r="G57" s="314"/>
      <c r="H57" s="314"/>
      <c r="I57" s="314"/>
      <c r="J57" s="314"/>
      <c r="K57" s="314"/>
      <c r="L57" s="314"/>
      <c r="M57" s="314"/>
      <c r="N57" s="314"/>
      <c r="O57" s="314"/>
      <c r="P57" s="153"/>
      <c r="Q57" s="301"/>
    </row>
    <row r="58" spans="2:21" ht="15" customHeight="1">
      <c r="D58" s="314"/>
      <c r="E58" s="314"/>
      <c r="F58" s="318"/>
      <c r="G58" s="314"/>
      <c r="H58" s="314"/>
      <c r="I58" s="314"/>
      <c r="J58" s="314"/>
      <c r="K58" s="314"/>
      <c r="L58" s="314"/>
      <c r="M58" s="314"/>
      <c r="N58" s="314"/>
      <c r="O58" s="314"/>
      <c r="P58" s="154"/>
      <c r="Q58" s="301"/>
    </row>
    <row r="59" spans="2:21" ht="15" customHeight="1">
      <c r="D59" s="314"/>
      <c r="E59" s="314"/>
      <c r="F59" s="318"/>
      <c r="G59" s="314"/>
      <c r="H59" s="314"/>
      <c r="I59" s="314"/>
      <c r="J59" s="314"/>
      <c r="K59" s="314"/>
      <c r="L59" s="314"/>
      <c r="M59" s="314"/>
      <c r="N59" s="314"/>
      <c r="O59" s="314"/>
      <c r="P59" s="154"/>
      <c r="Q59" s="301"/>
    </row>
    <row r="60" spans="2:21" ht="15" customHeight="1">
      <c r="D60" s="314"/>
      <c r="E60" s="314"/>
      <c r="F60" s="318"/>
      <c r="G60" s="314"/>
      <c r="H60" s="314"/>
      <c r="I60" s="314"/>
      <c r="J60" s="314"/>
      <c r="K60" s="314"/>
      <c r="L60" s="314"/>
      <c r="M60" s="314"/>
      <c r="N60" s="314"/>
      <c r="O60" s="314"/>
      <c r="P60" s="154"/>
      <c r="Q60" s="301"/>
    </row>
    <row r="61" spans="2:21" ht="15" customHeight="1">
      <c r="D61" s="314"/>
      <c r="E61" s="314"/>
      <c r="F61" s="318"/>
      <c r="G61" s="314"/>
      <c r="H61" s="314"/>
      <c r="I61" s="314"/>
      <c r="J61" s="314"/>
      <c r="K61" s="314"/>
      <c r="L61" s="314"/>
      <c r="M61" s="314"/>
      <c r="N61" s="314"/>
      <c r="O61" s="314"/>
      <c r="P61" s="153"/>
      <c r="Q61" s="319"/>
    </row>
    <row r="62" spans="2:21" s="254" customFormat="1" ht="2" customHeight="1">
      <c r="D62" s="314"/>
      <c r="E62" s="314"/>
      <c r="F62" s="318"/>
      <c r="G62" s="314"/>
      <c r="H62" s="314"/>
      <c r="I62" s="314"/>
      <c r="J62" s="314"/>
      <c r="K62" s="314"/>
      <c r="L62" s="314"/>
      <c r="M62" s="314"/>
      <c r="N62" s="314"/>
      <c r="O62" s="314"/>
      <c r="P62" s="153"/>
      <c r="Q62" s="319"/>
      <c r="S62" s="306"/>
      <c r="T62" s="306"/>
      <c r="U62" s="306"/>
    </row>
    <row r="63" spans="2:21" ht="15" customHeight="1">
      <c r="D63" s="314"/>
      <c r="E63" s="314"/>
      <c r="F63" s="318"/>
      <c r="G63" s="314"/>
      <c r="H63" s="314"/>
      <c r="I63" s="314"/>
      <c r="J63" s="314"/>
      <c r="K63" s="314"/>
      <c r="L63" s="314"/>
      <c r="M63" s="314"/>
      <c r="N63" s="314"/>
      <c r="O63" s="314"/>
      <c r="P63" s="153"/>
      <c r="Q63" s="319"/>
    </row>
    <row r="64" spans="2:21" ht="15" customHeight="1">
      <c r="D64" s="314"/>
      <c r="E64" s="314"/>
      <c r="F64" s="318"/>
      <c r="G64" s="314"/>
      <c r="H64" s="314"/>
      <c r="I64" s="314"/>
      <c r="J64" s="314"/>
      <c r="K64" s="314"/>
      <c r="L64" s="314"/>
      <c r="M64" s="314"/>
      <c r="N64" s="314"/>
      <c r="O64" s="314"/>
      <c r="P64" s="154"/>
      <c r="Q64" s="319"/>
    </row>
    <row r="65" spans="4:17" ht="15" customHeight="1">
      <c r="D65" s="314"/>
      <c r="E65" s="314"/>
      <c r="F65" s="318"/>
      <c r="G65" s="314"/>
      <c r="H65" s="314"/>
      <c r="I65" s="314"/>
      <c r="J65" s="314"/>
      <c r="K65" s="314"/>
      <c r="L65" s="314"/>
      <c r="M65" s="314"/>
      <c r="N65" s="314"/>
      <c r="O65" s="314"/>
      <c r="P65" s="154"/>
      <c r="Q65" s="319"/>
    </row>
    <row r="66" spans="4:17" ht="15" customHeight="1">
      <c r="D66" s="314"/>
      <c r="E66" s="314"/>
      <c r="F66" s="318"/>
      <c r="G66" s="314"/>
      <c r="H66" s="314"/>
      <c r="I66" s="314"/>
      <c r="J66" s="314"/>
      <c r="K66" s="314"/>
      <c r="L66" s="314"/>
      <c r="M66" s="314"/>
      <c r="N66" s="314"/>
      <c r="O66" s="314"/>
      <c r="P66" s="154"/>
      <c r="Q66" s="319"/>
    </row>
    <row r="67" spans="4:17" ht="15" customHeight="1">
      <c r="D67" s="314"/>
      <c r="E67" s="314"/>
      <c r="F67" s="318"/>
      <c r="G67" s="314"/>
      <c r="H67" s="314"/>
      <c r="I67" s="314"/>
      <c r="J67" s="314"/>
      <c r="K67" s="314"/>
      <c r="L67" s="314"/>
      <c r="M67" s="314"/>
      <c r="N67" s="314"/>
      <c r="O67" s="314"/>
      <c r="P67" s="153"/>
      <c r="Q67" s="319"/>
    </row>
    <row r="68" spans="4:17" ht="15" customHeight="1">
      <c r="D68" s="314"/>
      <c r="E68" s="314"/>
      <c r="F68" s="318"/>
      <c r="G68" s="314"/>
      <c r="H68" s="314"/>
      <c r="I68" s="314"/>
      <c r="J68" s="314"/>
      <c r="K68" s="314"/>
      <c r="L68" s="314"/>
      <c r="M68" s="314"/>
      <c r="N68" s="314"/>
      <c r="O68" s="314"/>
      <c r="P68" s="153"/>
      <c r="Q68" s="319"/>
    </row>
    <row r="69" spans="4:17" ht="15" customHeight="1">
      <c r="D69" s="314"/>
      <c r="E69" s="314"/>
      <c r="F69" s="318"/>
      <c r="G69" s="314"/>
      <c r="H69" s="314"/>
      <c r="I69" s="314"/>
      <c r="J69" s="314"/>
      <c r="K69" s="314"/>
      <c r="L69" s="314"/>
      <c r="M69" s="314"/>
      <c r="N69" s="314"/>
      <c r="O69" s="314"/>
      <c r="P69" s="154"/>
      <c r="Q69" s="319"/>
    </row>
    <row r="70" spans="4:17" ht="15" customHeight="1">
      <c r="D70" s="314"/>
      <c r="E70" s="314"/>
      <c r="F70" s="318"/>
      <c r="G70" s="314"/>
      <c r="H70" s="314"/>
      <c r="I70" s="314"/>
      <c r="J70" s="314"/>
      <c r="K70" s="314"/>
      <c r="L70" s="314"/>
      <c r="M70" s="314"/>
      <c r="N70" s="314"/>
      <c r="O70" s="314"/>
      <c r="P70" s="154"/>
      <c r="Q70" s="319"/>
    </row>
    <row r="71" spans="4:17" ht="15" customHeight="1">
      <c r="D71" s="314"/>
      <c r="E71" s="314"/>
      <c r="F71" s="318"/>
      <c r="G71" s="314"/>
      <c r="H71" s="314"/>
      <c r="I71" s="314"/>
      <c r="J71" s="314"/>
      <c r="K71" s="314"/>
      <c r="L71" s="314"/>
      <c r="M71" s="314"/>
      <c r="N71" s="314"/>
      <c r="O71" s="314"/>
      <c r="P71" s="154"/>
      <c r="Q71" s="319"/>
    </row>
    <row r="72" spans="4:17" ht="15" customHeight="1">
      <c r="D72" s="314"/>
      <c r="E72" s="314"/>
      <c r="F72" s="318"/>
      <c r="G72" s="314"/>
      <c r="H72" s="314"/>
      <c r="I72" s="314"/>
      <c r="J72" s="314"/>
      <c r="K72" s="314"/>
      <c r="L72" s="314"/>
      <c r="M72" s="314"/>
      <c r="N72" s="314"/>
      <c r="O72" s="314"/>
      <c r="P72" s="153"/>
      <c r="Q72" s="319"/>
    </row>
    <row r="73" spans="4:17" ht="15" customHeight="1">
      <c r="D73" s="314"/>
      <c r="E73" s="314"/>
      <c r="F73" s="318"/>
      <c r="G73" s="314"/>
      <c r="H73" s="314"/>
      <c r="I73" s="314"/>
      <c r="J73" s="314"/>
      <c r="K73" s="314"/>
      <c r="L73" s="314"/>
      <c r="M73" s="314"/>
      <c r="N73" s="314"/>
      <c r="O73" s="314"/>
      <c r="P73" s="153"/>
      <c r="Q73" s="319"/>
    </row>
    <row r="74" spans="4:17" ht="15" customHeight="1">
      <c r="D74" s="314"/>
      <c r="E74" s="314"/>
      <c r="F74" s="318"/>
      <c r="G74" s="314"/>
      <c r="H74" s="314"/>
      <c r="I74" s="314"/>
      <c r="J74" s="314"/>
      <c r="K74" s="314"/>
      <c r="L74" s="314"/>
      <c r="M74" s="314"/>
      <c r="N74" s="314"/>
      <c r="O74" s="314"/>
      <c r="P74" s="154"/>
      <c r="Q74" s="319"/>
    </row>
    <row r="75" spans="4:17" ht="15" customHeight="1">
      <c r="D75" s="314"/>
      <c r="E75" s="314"/>
      <c r="F75" s="318"/>
      <c r="G75" s="314"/>
      <c r="H75" s="314"/>
      <c r="I75" s="314"/>
      <c r="J75" s="314"/>
      <c r="K75" s="314"/>
      <c r="L75" s="314"/>
      <c r="M75" s="314"/>
      <c r="N75" s="314"/>
      <c r="O75" s="314"/>
      <c r="P75" s="154"/>
      <c r="Q75" s="319"/>
    </row>
    <row r="76" spans="4:17" ht="15" customHeight="1">
      <c r="D76" s="314"/>
      <c r="E76" s="314"/>
      <c r="F76" s="318"/>
      <c r="G76" s="314"/>
      <c r="H76" s="314"/>
      <c r="I76" s="314"/>
      <c r="J76" s="314"/>
      <c r="K76" s="314"/>
      <c r="L76" s="314"/>
      <c r="M76" s="314"/>
      <c r="N76" s="314"/>
      <c r="O76" s="314"/>
      <c r="P76" s="154"/>
      <c r="Q76" s="319"/>
    </row>
    <row r="77" spans="4:17" ht="15" customHeight="1">
      <c r="D77" s="314"/>
      <c r="E77" s="314"/>
      <c r="F77" s="318"/>
      <c r="G77" s="314"/>
      <c r="H77" s="314"/>
      <c r="I77" s="314"/>
      <c r="J77" s="314"/>
      <c r="K77" s="314"/>
      <c r="L77" s="314"/>
      <c r="M77" s="314"/>
      <c r="N77" s="314"/>
      <c r="O77" s="314"/>
      <c r="P77" s="153"/>
      <c r="Q77" s="319"/>
    </row>
    <row r="78" spans="4:17" ht="15" customHeight="1">
      <c r="D78" s="314"/>
      <c r="E78" s="314"/>
      <c r="F78" s="318"/>
      <c r="G78" s="314"/>
      <c r="H78" s="314"/>
      <c r="I78" s="314"/>
      <c r="J78" s="314"/>
      <c r="K78" s="314"/>
      <c r="L78" s="314"/>
      <c r="M78" s="314"/>
      <c r="N78" s="314"/>
      <c r="O78" s="314"/>
      <c r="P78" s="153"/>
      <c r="Q78" s="319"/>
    </row>
    <row r="79" spans="4:17" ht="15" customHeight="1">
      <c r="D79" s="314"/>
      <c r="E79" s="314"/>
      <c r="F79" s="318"/>
      <c r="G79" s="314"/>
      <c r="H79" s="314"/>
      <c r="I79" s="314"/>
      <c r="J79" s="314"/>
      <c r="K79" s="314"/>
      <c r="L79" s="314"/>
      <c r="M79" s="314"/>
      <c r="N79" s="314"/>
      <c r="O79" s="314"/>
      <c r="P79" s="154"/>
      <c r="Q79" s="319"/>
    </row>
    <row r="80" spans="4:17" ht="15" customHeight="1">
      <c r="D80" s="314"/>
      <c r="E80" s="314"/>
      <c r="F80" s="318"/>
      <c r="G80" s="314"/>
      <c r="H80" s="314"/>
      <c r="I80" s="314"/>
      <c r="J80" s="314"/>
      <c r="K80" s="314"/>
      <c r="L80" s="314"/>
      <c r="M80" s="314"/>
      <c r="N80" s="314"/>
      <c r="O80" s="314"/>
      <c r="P80" s="154"/>
      <c r="Q80" s="319"/>
    </row>
    <row r="81" spans="4:21" ht="15" customHeight="1" thickBot="1">
      <c r="D81" s="314"/>
      <c r="E81" s="314"/>
      <c r="F81" s="318"/>
      <c r="G81" s="314"/>
      <c r="H81" s="314"/>
      <c r="I81" s="314"/>
      <c r="J81" s="314"/>
      <c r="K81" s="314"/>
      <c r="L81" s="314"/>
      <c r="M81" s="314"/>
      <c r="N81" s="314"/>
      <c r="O81" s="314"/>
      <c r="P81" s="154"/>
      <c r="Q81" s="320"/>
    </row>
    <row r="82" spans="4:21" s="254" customFormat="1" ht="14" thickTop="1">
      <c r="D82" s="307"/>
      <c r="E82" s="308"/>
      <c r="F82" s="261"/>
      <c r="G82" s="307"/>
      <c r="H82" s="307"/>
      <c r="I82" s="271"/>
      <c r="J82" s="272"/>
      <c r="K82" s="272"/>
      <c r="L82" s="307"/>
      <c r="M82" s="307"/>
      <c r="N82" s="307"/>
      <c r="O82" s="307"/>
      <c r="S82" s="306"/>
      <c r="T82" s="306"/>
      <c r="U82" s="306"/>
    </row>
    <row r="83" spans="4:21" s="254" customFormat="1">
      <c r="D83" s="307"/>
      <c r="E83" s="308"/>
      <c r="F83" s="261"/>
      <c r="G83" s="307"/>
      <c r="H83" s="307"/>
      <c r="I83" s="308"/>
      <c r="J83" s="308"/>
      <c r="K83" s="308"/>
      <c r="L83" s="307"/>
      <c r="M83" s="307"/>
      <c r="N83" s="307"/>
      <c r="O83" s="307"/>
      <c r="S83" s="306"/>
      <c r="T83" s="306"/>
      <c r="U83" s="306"/>
    </row>
    <row r="84" spans="4:21" s="254" customFormat="1">
      <c r="D84" s="307"/>
      <c r="E84" s="308"/>
      <c r="F84" s="261"/>
      <c r="G84" s="307"/>
      <c r="H84" s="307"/>
      <c r="I84" s="307"/>
      <c r="J84" s="307"/>
      <c r="K84" s="307"/>
      <c r="L84" s="307"/>
      <c r="M84" s="307"/>
      <c r="N84" s="307"/>
      <c r="O84" s="307"/>
      <c r="S84" s="306"/>
      <c r="T84" s="306"/>
      <c r="U84" s="306"/>
    </row>
    <row r="85" spans="4:21" s="254" customFormat="1">
      <c r="D85" s="307"/>
      <c r="E85" s="308"/>
      <c r="F85" s="261"/>
      <c r="G85" s="307"/>
      <c r="H85" s="307"/>
      <c r="I85" s="307"/>
      <c r="J85" s="307"/>
      <c r="K85" s="307"/>
      <c r="L85" s="307"/>
      <c r="M85" s="307"/>
      <c r="N85" s="307"/>
      <c r="O85" s="307"/>
      <c r="S85" s="306"/>
      <c r="T85" s="306"/>
      <c r="U85" s="306"/>
    </row>
    <row r="86" spans="4:21" s="254" customFormat="1">
      <c r="D86" s="307"/>
      <c r="E86" s="308"/>
      <c r="F86" s="261"/>
      <c r="G86" s="307"/>
      <c r="H86" s="307"/>
      <c r="I86" s="307"/>
      <c r="J86" s="307"/>
      <c r="K86" s="307"/>
      <c r="L86" s="307"/>
      <c r="M86" s="307"/>
      <c r="N86" s="307"/>
      <c r="O86" s="307"/>
      <c r="S86" s="306"/>
      <c r="T86" s="306"/>
      <c r="U86" s="306"/>
    </row>
    <row r="87" spans="4:21" s="254" customFormat="1">
      <c r="D87" s="307"/>
      <c r="E87" s="308"/>
      <c r="F87" s="261"/>
      <c r="G87" s="307"/>
      <c r="H87" s="307"/>
      <c r="I87" s="307"/>
      <c r="J87" s="307"/>
      <c r="K87" s="307"/>
      <c r="L87" s="307"/>
      <c r="M87" s="307"/>
      <c r="N87" s="307"/>
      <c r="O87" s="307"/>
      <c r="S87" s="306"/>
      <c r="T87" s="306"/>
      <c r="U87" s="306"/>
    </row>
    <row r="88" spans="4:21" s="254" customFormat="1">
      <c r="D88" s="307"/>
      <c r="E88" s="308"/>
      <c r="F88" s="261"/>
      <c r="G88" s="307"/>
      <c r="H88" s="307"/>
      <c r="I88" s="307"/>
      <c r="J88" s="307"/>
      <c r="K88" s="307"/>
      <c r="L88" s="307"/>
      <c r="M88" s="307"/>
      <c r="N88" s="307"/>
      <c r="O88" s="307"/>
      <c r="S88" s="306"/>
      <c r="T88" s="306"/>
      <c r="U88" s="306"/>
    </row>
    <row r="89" spans="4:21" s="254" customFormat="1">
      <c r="D89" s="307"/>
      <c r="E89" s="308"/>
      <c r="F89" s="261"/>
      <c r="G89" s="307"/>
      <c r="H89" s="307"/>
      <c r="I89" s="307"/>
      <c r="J89" s="307"/>
      <c r="K89" s="307"/>
      <c r="L89" s="307"/>
      <c r="M89" s="307"/>
      <c r="N89" s="307"/>
      <c r="O89" s="307"/>
      <c r="S89" s="306"/>
      <c r="T89" s="306"/>
      <c r="U89" s="306"/>
    </row>
    <row r="90" spans="4:21" s="254" customFormat="1">
      <c r="D90" s="307"/>
      <c r="E90" s="308"/>
      <c r="F90" s="261"/>
      <c r="G90" s="307"/>
      <c r="H90" s="307"/>
      <c r="I90" s="307"/>
      <c r="J90" s="307"/>
      <c r="K90" s="307"/>
      <c r="L90" s="307"/>
      <c r="M90" s="307"/>
      <c r="N90" s="307"/>
      <c r="O90" s="307"/>
      <c r="S90" s="306"/>
      <c r="T90" s="306"/>
      <c r="U90" s="306"/>
    </row>
    <row r="91" spans="4:21" s="254" customFormat="1">
      <c r="D91" s="307"/>
      <c r="E91" s="308"/>
      <c r="F91" s="261"/>
      <c r="G91" s="307"/>
      <c r="H91" s="307"/>
      <c r="I91" s="307"/>
      <c r="J91" s="307"/>
      <c r="K91" s="307"/>
      <c r="L91" s="307"/>
      <c r="M91" s="307"/>
      <c r="N91" s="307"/>
      <c r="O91" s="307"/>
      <c r="S91" s="306"/>
      <c r="T91" s="306"/>
      <c r="U91" s="306"/>
    </row>
    <row r="92" spans="4:21" s="254" customFormat="1">
      <c r="D92" s="307"/>
      <c r="E92" s="308"/>
      <c r="F92" s="261"/>
      <c r="G92" s="307"/>
      <c r="H92" s="307"/>
      <c r="I92" s="307"/>
      <c r="J92" s="307"/>
      <c r="K92" s="307"/>
      <c r="L92" s="307"/>
      <c r="M92" s="307"/>
      <c r="N92" s="307"/>
      <c r="O92" s="307"/>
      <c r="S92" s="306"/>
      <c r="T92" s="306"/>
      <c r="U92" s="306"/>
    </row>
    <row r="93" spans="4:21" s="254" customFormat="1">
      <c r="D93" s="307"/>
      <c r="E93" s="308"/>
      <c r="F93" s="261"/>
      <c r="G93" s="307"/>
      <c r="H93" s="307"/>
      <c r="I93" s="307"/>
      <c r="J93" s="307"/>
      <c r="K93" s="307"/>
      <c r="L93" s="307"/>
      <c r="M93" s="307"/>
      <c r="N93" s="307"/>
      <c r="O93" s="307"/>
      <c r="S93" s="306"/>
      <c r="T93" s="306"/>
      <c r="U93" s="306"/>
    </row>
    <row r="94" spans="4:21" s="254" customFormat="1">
      <c r="D94" s="307"/>
      <c r="E94" s="308"/>
      <c r="F94" s="261"/>
      <c r="G94" s="307"/>
      <c r="H94" s="307"/>
      <c r="I94" s="307"/>
      <c r="J94" s="307"/>
      <c r="K94" s="307"/>
      <c r="L94" s="307"/>
      <c r="M94" s="307"/>
      <c r="N94" s="307"/>
      <c r="O94" s="307"/>
      <c r="S94" s="306"/>
      <c r="T94" s="306"/>
      <c r="U94" s="306"/>
    </row>
    <row r="95" spans="4:21" s="254" customFormat="1">
      <c r="D95" s="307"/>
      <c r="E95" s="308"/>
      <c r="F95" s="261"/>
      <c r="G95" s="307"/>
      <c r="H95" s="307"/>
      <c r="I95" s="307"/>
      <c r="J95" s="307"/>
      <c r="K95" s="307"/>
      <c r="L95" s="307"/>
      <c r="M95" s="307"/>
      <c r="N95" s="307"/>
      <c r="O95" s="307"/>
      <c r="S95" s="306"/>
      <c r="T95" s="306"/>
      <c r="U95" s="306"/>
    </row>
    <row r="96" spans="4:21" s="254" customFormat="1">
      <c r="D96" s="307"/>
      <c r="E96" s="308"/>
      <c r="F96" s="261"/>
      <c r="G96" s="307"/>
      <c r="H96" s="307"/>
      <c r="I96" s="307"/>
      <c r="J96" s="307"/>
      <c r="K96" s="307"/>
      <c r="L96" s="307"/>
      <c r="M96" s="307"/>
      <c r="N96" s="307"/>
      <c r="O96" s="307"/>
      <c r="S96" s="306"/>
      <c r="T96" s="306"/>
      <c r="U96" s="306"/>
    </row>
    <row r="97" spans="4:21" s="254" customFormat="1">
      <c r="D97" s="307"/>
      <c r="E97" s="308"/>
      <c r="F97" s="261"/>
      <c r="G97" s="307"/>
      <c r="H97" s="307"/>
      <c r="I97" s="307"/>
      <c r="J97" s="307"/>
      <c r="K97" s="307"/>
      <c r="L97" s="307"/>
      <c r="M97" s="307"/>
      <c r="N97" s="307"/>
      <c r="O97" s="307"/>
      <c r="S97" s="306"/>
      <c r="T97" s="306"/>
      <c r="U97" s="306"/>
    </row>
    <row r="98" spans="4:21" s="254" customFormat="1">
      <c r="D98" s="307"/>
      <c r="E98" s="308"/>
      <c r="F98" s="261"/>
      <c r="G98" s="307"/>
      <c r="H98" s="307"/>
      <c r="I98" s="307"/>
      <c r="J98" s="307"/>
      <c r="K98" s="307"/>
      <c r="L98" s="307"/>
      <c r="M98" s="307"/>
      <c r="N98" s="307"/>
      <c r="O98" s="307"/>
      <c r="S98" s="306"/>
      <c r="T98" s="306"/>
      <c r="U98" s="306"/>
    </row>
    <row r="99" spans="4:21" s="254" customFormat="1">
      <c r="D99" s="307"/>
      <c r="E99" s="308"/>
      <c r="F99" s="261"/>
      <c r="G99" s="307"/>
      <c r="H99" s="307"/>
      <c r="I99" s="307"/>
      <c r="J99" s="307"/>
      <c r="K99" s="307"/>
      <c r="L99" s="307"/>
      <c r="M99" s="307"/>
      <c r="N99" s="307"/>
      <c r="O99" s="307"/>
      <c r="S99" s="306"/>
      <c r="T99" s="306"/>
      <c r="U99" s="306"/>
    </row>
    <row r="100" spans="4:21" s="254" customFormat="1">
      <c r="D100" s="307"/>
      <c r="E100" s="308"/>
      <c r="F100" s="261"/>
      <c r="G100" s="307"/>
      <c r="H100" s="307"/>
      <c r="I100" s="307"/>
      <c r="J100" s="307"/>
      <c r="K100" s="307"/>
      <c r="L100" s="307"/>
      <c r="M100" s="307"/>
      <c r="N100" s="307"/>
      <c r="O100" s="307"/>
      <c r="S100" s="306"/>
      <c r="T100" s="306"/>
      <c r="U100" s="306"/>
    </row>
    <row r="101" spans="4:21" s="254" customFormat="1">
      <c r="D101" s="307"/>
      <c r="E101" s="308"/>
      <c r="F101" s="261"/>
      <c r="G101" s="307"/>
      <c r="H101" s="307"/>
      <c r="I101" s="307"/>
      <c r="J101" s="307"/>
      <c r="K101" s="307"/>
      <c r="L101" s="307"/>
      <c r="M101" s="307"/>
      <c r="N101" s="307"/>
      <c r="O101" s="307"/>
      <c r="S101" s="306"/>
      <c r="T101" s="306"/>
      <c r="U101" s="306"/>
    </row>
    <row r="102" spans="4:21" s="254" customFormat="1">
      <c r="D102" s="307"/>
      <c r="E102" s="308"/>
      <c r="F102" s="261"/>
      <c r="G102" s="307"/>
      <c r="H102" s="307"/>
      <c r="I102" s="307"/>
      <c r="J102" s="307"/>
      <c r="K102" s="307"/>
      <c r="L102" s="307"/>
      <c r="M102" s="307"/>
      <c r="N102" s="307"/>
      <c r="O102" s="307"/>
      <c r="S102" s="306"/>
      <c r="T102" s="306"/>
      <c r="U102" s="306"/>
    </row>
    <row r="103" spans="4:21" s="254" customFormat="1">
      <c r="D103" s="307"/>
      <c r="E103" s="308"/>
      <c r="F103" s="261"/>
      <c r="G103" s="307"/>
      <c r="H103" s="307"/>
      <c r="I103" s="307"/>
      <c r="J103" s="307"/>
      <c r="K103" s="307"/>
      <c r="L103" s="307"/>
      <c r="M103" s="307"/>
      <c r="N103" s="307"/>
      <c r="O103" s="307"/>
      <c r="S103" s="306"/>
      <c r="T103" s="306"/>
      <c r="U103" s="306"/>
    </row>
    <row r="104" spans="4:21" s="254" customFormat="1">
      <c r="D104" s="307"/>
      <c r="E104" s="308"/>
      <c r="F104" s="261"/>
      <c r="G104" s="307"/>
      <c r="H104" s="307"/>
      <c r="I104" s="307"/>
      <c r="J104" s="307"/>
      <c r="K104" s="307"/>
      <c r="L104" s="307"/>
      <c r="M104" s="307"/>
      <c r="N104" s="307"/>
      <c r="O104" s="307"/>
      <c r="S104" s="306"/>
      <c r="T104" s="306"/>
      <c r="U104" s="306"/>
    </row>
    <row r="105" spans="4:21" s="254" customFormat="1">
      <c r="D105" s="307"/>
      <c r="E105" s="308"/>
      <c r="F105" s="261"/>
      <c r="G105" s="307"/>
      <c r="H105" s="307"/>
      <c r="I105" s="307"/>
      <c r="J105" s="307"/>
      <c r="K105" s="307"/>
      <c r="L105" s="307"/>
      <c r="M105" s="307"/>
      <c r="N105" s="307"/>
      <c r="O105" s="307"/>
      <c r="S105" s="306"/>
      <c r="T105" s="306"/>
      <c r="U105" s="306"/>
    </row>
    <row r="106" spans="4:21" s="254" customFormat="1">
      <c r="D106" s="307"/>
      <c r="E106" s="308"/>
      <c r="F106" s="261"/>
      <c r="G106" s="307"/>
      <c r="H106" s="307"/>
      <c r="I106" s="307"/>
      <c r="J106" s="307"/>
      <c r="K106" s="307"/>
      <c r="L106" s="307"/>
      <c r="M106" s="307"/>
      <c r="N106" s="307"/>
      <c r="O106" s="307"/>
      <c r="S106" s="306"/>
      <c r="T106" s="306"/>
      <c r="U106" s="306"/>
    </row>
    <row r="107" spans="4:21" s="254" customFormat="1">
      <c r="D107" s="307"/>
      <c r="E107" s="308"/>
      <c r="F107" s="261"/>
      <c r="G107" s="307"/>
      <c r="H107" s="307"/>
      <c r="I107" s="307"/>
      <c r="J107" s="307"/>
      <c r="K107" s="307"/>
      <c r="L107" s="307"/>
      <c r="M107" s="307"/>
      <c r="N107" s="307"/>
      <c r="O107" s="307"/>
      <c r="S107" s="306"/>
      <c r="T107" s="306"/>
      <c r="U107" s="306"/>
    </row>
    <row r="108" spans="4:21" s="254" customFormat="1">
      <c r="D108" s="307"/>
      <c r="E108" s="308"/>
      <c r="F108" s="261"/>
      <c r="G108" s="307"/>
      <c r="H108" s="307"/>
      <c r="I108" s="307"/>
      <c r="J108" s="307"/>
      <c r="K108" s="307"/>
      <c r="L108" s="307"/>
      <c r="M108" s="307"/>
      <c r="N108" s="307"/>
      <c r="O108" s="307"/>
      <c r="S108" s="306"/>
      <c r="T108" s="306"/>
      <c r="U108" s="306"/>
    </row>
    <row r="109" spans="4:21" s="254" customFormat="1">
      <c r="D109" s="307"/>
      <c r="E109" s="308"/>
      <c r="F109" s="261"/>
      <c r="G109" s="307"/>
      <c r="H109" s="307"/>
      <c r="I109" s="307"/>
      <c r="J109" s="307"/>
      <c r="K109" s="307"/>
      <c r="L109" s="307"/>
      <c r="M109" s="307"/>
      <c r="N109" s="307"/>
      <c r="O109" s="307"/>
      <c r="S109" s="306"/>
      <c r="T109" s="306"/>
      <c r="U109" s="306"/>
    </row>
    <row r="110" spans="4:21" s="254" customFormat="1">
      <c r="D110" s="307"/>
      <c r="E110" s="308"/>
      <c r="F110" s="261"/>
      <c r="G110" s="307"/>
      <c r="H110" s="307"/>
      <c r="I110" s="307"/>
      <c r="J110" s="307"/>
      <c r="K110" s="307"/>
      <c r="L110" s="307"/>
      <c r="M110" s="307"/>
      <c r="N110" s="307"/>
      <c r="O110" s="307"/>
      <c r="S110" s="306"/>
      <c r="T110" s="306"/>
      <c r="U110" s="306"/>
    </row>
    <row r="111" spans="4:21" s="254" customFormat="1">
      <c r="D111" s="307"/>
      <c r="E111" s="308"/>
      <c r="F111" s="261"/>
      <c r="G111" s="307"/>
      <c r="H111" s="307"/>
      <c r="I111" s="307"/>
      <c r="J111" s="307"/>
      <c r="K111" s="307"/>
      <c r="L111" s="307"/>
      <c r="M111" s="307"/>
      <c r="N111" s="307"/>
      <c r="O111" s="307"/>
      <c r="S111" s="306"/>
      <c r="T111" s="306"/>
      <c r="U111" s="306"/>
    </row>
    <row r="112" spans="4:21" s="254" customFormat="1">
      <c r="D112" s="307"/>
      <c r="E112" s="308"/>
      <c r="F112" s="261"/>
      <c r="G112" s="307"/>
      <c r="H112" s="307"/>
      <c r="I112" s="307"/>
      <c r="J112" s="307"/>
      <c r="K112" s="307"/>
      <c r="L112" s="307"/>
      <c r="M112" s="307"/>
      <c r="N112" s="307"/>
      <c r="O112" s="307"/>
      <c r="S112" s="306"/>
      <c r="T112" s="306"/>
      <c r="U112" s="306"/>
    </row>
    <row r="113" spans="4:21" s="254" customFormat="1">
      <c r="D113" s="307"/>
      <c r="E113" s="308"/>
      <c r="F113" s="261"/>
      <c r="G113" s="307"/>
      <c r="H113" s="307"/>
      <c r="I113" s="307"/>
      <c r="J113" s="307"/>
      <c r="K113" s="307"/>
      <c r="L113" s="307"/>
      <c r="M113" s="307"/>
      <c r="N113" s="307"/>
      <c r="O113" s="307"/>
      <c r="S113" s="306"/>
      <c r="T113" s="306"/>
      <c r="U113" s="306"/>
    </row>
    <row r="114" spans="4:21" s="254" customFormat="1">
      <c r="D114" s="307"/>
      <c r="E114" s="308"/>
      <c r="F114" s="261"/>
      <c r="G114" s="307"/>
      <c r="H114" s="307"/>
      <c r="I114" s="307"/>
      <c r="J114" s="307"/>
      <c r="K114" s="307"/>
      <c r="L114" s="307"/>
      <c r="M114" s="307"/>
      <c r="N114" s="307"/>
      <c r="O114" s="307"/>
      <c r="S114" s="306"/>
      <c r="T114" s="306"/>
      <c r="U114" s="306"/>
    </row>
    <row r="115" spans="4:21" s="254" customFormat="1">
      <c r="D115" s="307"/>
      <c r="E115" s="308"/>
      <c r="F115" s="261"/>
      <c r="G115" s="307"/>
      <c r="H115" s="307"/>
      <c r="I115" s="307"/>
      <c r="J115" s="307"/>
      <c r="K115" s="307"/>
      <c r="L115" s="307"/>
      <c r="M115" s="307"/>
      <c r="N115" s="307"/>
      <c r="O115" s="307"/>
      <c r="S115" s="306"/>
      <c r="T115" s="306"/>
      <c r="U115" s="306"/>
    </row>
    <row r="116" spans="4:21" s="254" customFormat="1">
      <c r="D116" s="307"/>
      <c r="E116" s="308"/>
      <c r="F116" s="261"/>
      <c r="G116" s="307"/>
      <c r="H116" s="307"/>
      <c r="I116" s="307"/>
      <c r="J116" s="307"/>
      <c r="K116" s="307"/>
      <c r="L116" s="307"/>
      <c r="M116" s="307"/>
      <c r="N116" s="307"/>
      <c r="O116" s="307"/>
      <c r="S116" s="306"/>
      <c r="T116" s="306"/>
      <c r="U116" s="306"/>
    </row>
    <row r="117" spans="4:21" s="254" customFormat="1">
      <c r="D117" s="307"/>
      <c r="E117" s="308"/>
      <c r="F117" s="261"/>
      <c r="G117" s="307"/>
      <c r="H117" s="307"/>
      <c r="I117" s="307"/>
      <c r="J117" s="307"/>
      <c r="K117" s="307"/>
      <c r="L117" s="307"/>
      <c r="M117" s="307"/>
      <c r="N117" s="307"/>
      <c r="O117" s="307"/>
      <c r="S117" s="306"/>
      <c r="T117" s="306"/>
      <c r="U117" s="306"/>
    </row>
    <row r="118" spans="4:21" s="254" customFormat="1">
      <c r="D118" s="307"/>
      <c r="E118" s="308"/>
      <c r="F118" s="261"/>
      <c r="G118" s="307"/>
      <c r="H118" s="307"/>
      <c r="I118" s="307"/>
      <c r="J118" s="307"/>
      <c r="K118" s="307"/>
      <c r="L118" s="307"/>
      <c r="M118" s="307"/>
      <c r="N118" s="307"/>
      <c r="O118" s="307"/>
      <c r="S118" s="306"/>
      <c r="T118" s="306"/>
      <c r="U118" s="306"/>
    </row>
    <row r="119" spans="4:21" s="254" customFormat="1">
      <c r="D119" s="307"/>
      <c r="E119" s="308"/>
      <c r="F119" s="261"/>
      <c r="G119" s="307"/>
      <c r="H119" s="307"/>
      <c r="I119" s="307"/>
      <c r="J119" s="307"/>
      <c r="K119" s="307"/>
      <c r="L119" s="307"/>
      <c r="M119" s="307"/>
      <c r="N119" s="307"/>
      <c r="O119" s="307"/>
      <c r="S119" s="306"/>
      <c r="T119" s="306"/>
      <c r="U119" s="306"/>
    </row>
    <row r="120" spans="4:21" s="254" customFormat="1">
      <c r="D120" s="307"/>
      <c r="E120" s="308"/>
      <c r="F120" s="261"/>
      <c r="G120" s="307"/>
      <c r="H120" s="307"/>
      <c r="I120" s="307"/>
      <c r="J120" s="307"/>
      <c r="K120" s="307"/>
      <c r="L120" s="307"/>
      <c r="M120" s="307"/>
      <c r="N120" s="307"/>
      <c r="O120" s="307"/>
      <c r="S120" s="306"/>
      <c r="T120" s="306"/>
      <c r="U120" s="306"/>
    </row>
    <row r="121" spans="4:21" s="254" customFormat="1">
      <c r="D121" s="307"/>
      <c r="E121" s="308"/>
      <c r="F121" s="261"/>
      <c r="G121" s="307"/>
      <c r="H121" s="307"/>
      <c r="I121" s="307"/>
      <c r="J121" s="307"/>
      <c r="K121" s="307"/>
      <c r="L121" s="307"/>
      <c r="M121" s="307"/>
      <c r="N121" s="307"/>
      <c r="O121" s="307"/>
      <c r="S121" s="306"/>
      <c r="T121" s="306"/>
      <c r="U121" s="306"/>
    </row>
    <row r="122" spans="4:21" s="254" customFormat="1">
      <c r="D122" s="307"/>
      <c r="E122" s="308"/>
      <c r="F122" s="261"/>
      <c r="G122" s="307"/>
      <c r="H122" s="307"/>
      <c r="I122" s="307"/>
      <c r="J122" s="307"/>
      <c r="K122" s="307"/>
      <c r="L122" s="307"/>
      <c r="M122" s="307"/>
      <c r="N122" s="307"/>
      <c r="O122" s="307"/>
      <c r="S122" s="306"/>
      <c r="T122" s="306"/>
      <c r="U122" s="306"/>
    </row>
    <row r="123" spans="4:21" s="254" customFormat="1">
      <c r="D123" s="307"/>
      <c r="E123" s="308"/>
      <c r="F123" s="261"/>
      <c r="G123" s="307"/>
      <c r="H123" s="307"/>
      <c r="I123" s="307"/>
      <c r="J123" s="307"/>
      <c r="K123" s="307"/>
      <c r="L123" s="307"/>
      <c r="M123" s="307"/>
      <c r="N123" s="307"/>
      <c r="O123" s="307"/>
      <c r="S123" s="306"/>
      <c r="T123" s="306"/>
      <c r="U123" s="306"/>
    </row>
    <row r="124" spans="4:21" s="254" customFormat="1">
      <c r="D124" s="307"/>
      <c r="E124" s="308"/>
      <c r="F124" s="261"/>
      <c r="G124" s="307"/>
      <c r="H124" s="307"/>
      <c r="I124" s="307"/>
      <c r="J124" s="307"/>
      <c r="K124" s="307"/>
      <c r="L124" s="307"/>
      <c r="M124" s="307"/>
      <c r="N124" s="307"/>
      <c r="O124" s="307"/>
      <c r="S124" s="306"/>
      <c r="T124" s="306"/>
      <c r="U124" s="306"/>
    </row>
    <row r="125" spans="4:21" s="254" customFormat="1">
      <c r="D125" s="307"/>
      <c r="E125" s="308"/>
      <c r="F125" s="261"/>
      <c r="G125" s="307"/>
      <c r="H125" s="307"/>
      <c r="I125" s="307"/>
      <c r="J125" s="307"/>
      <c r="K125" s="307"/>
      <c r="L125" s="307"/>
      <c r="M125" s="307"/>
      <c r="N125" s="307"/>
      <c r="O125" s="307"/>
      <c r="S125" s="306"/>
      <c r="T125" s="306"/>
      <c r="U125" s="306"/>
    </row>
    <row r="126" spans="4:21" s="254" customFormat="1">
      <c r="D126" s="307"/>
      <c r="E126" s="308"/>
      <c r="F126" s="261"/>
      <c r="G126" s="307"/>
      <c r="H126" s="307"/>
      <c r="I126" s="307"/>
      <c r="J126" s="307"/>
      <c r="K126" s="307"/>
      <c r="L126" s="307"/>
      <c r="M126" s="307"/>
      <c r="N126" s="307"/>
      <c r="O126" s="307"/>
      <c r="S126" s="306"/>
      <c r="T126" s="306"/>
      <c r="U126" s="306"/>
    </row>
    <row r="127" spans="4:21" s="254" customFormat="1">
      <c r="D127" s="307"/>
      <c r="E127" s="308"/>
      <c r="F127" s="261"/>
      <c r="G127" s="307"/>
      <c r="H127" s="307"/>
      <c r="I127" s="307"/>
      <c r="J127" s="307"/>
      <c r="K127" s="307"/>
      <c r="L127" s="307"/>
      <c r="M127" s="307"/>
      <c r="N127" s="307"/>
      <c r="O127" s="307"/>
      <c r="S127" s="306"/>
      <c r="T127" s="306"/>
      <c r="U127" s="306"/>
    </row>
    <row r="128" spans="4:21" s="254" customFormat="1">
      <c r="D128" s="307"/>
      <c r="E128" s="308"/>
      <c r="F128" s="261"/>
      <c r="G128" s="307"/>
      <c r="H128" s="307"/>
      <c r="I128" s="307"/>
      <c r="J128" s="307"/>
      <c r="K128" s="307"/>
      <c r="L128" s="307"/>
      <c r="M128" s="307"/>
      <c r="N128" s="307"/>
      <c r="O128" s="307"/>
      <c r="S128" s="306"/>
      <c r="T128" s="306"/>
      <c r="U128" s="306"/>
    </row>
    <row r="129" spans="4:21" s="254" customFormat="1">
      <c r="D129" s="307"/>
      <c r="E129" s="308"/>
      <c r="F129" s="261"/>
      <c r="G129" s="307"/>
      <c r="H129" s="307"/>
      <c r="I129" s="307"/>
      <c r="J129" s="307"/>
      <c r="K129" s="307"/>
      <c r="L129" s="307"/>
      <c r="M129" s="307"/>
      <c r="N129" s="307"/>
      <c r="O129" s="307"/>
      <c r="S129" s="306"/>
      <c r="T129" s="306"/>
      <c r="U129" s="306"/>
    </row>
    <row r="130" spans="4:21" s="254" customFormat="1">
      <c r="D130" s="307"/>
      <c r="E130" s="308"/>
      <c r="F130" s="261"/>
      <c r="G130" s="307"/>
      <c r="H130" s="307"/>
      <c r="I130" s="307"/>
      <c r="J130" s="307"/>
      <c r="K130" s="307"/>
      <c r="L130" s="307"/>
      <c r="M130" s="307"/>
      <c r="N130" s="307"/>
      <c r="O130" s="307"/>
      <c r="S130" s="306"/>
      <c r="T130" s="306"/>
      <c r="U130" s="306"/>
    </row>
    <row r="131" spans="4:21" s="254" customFormat="1">
      <c r="D131" s="307"/>
      <c r="E131" s="308"/>
      <c r="F131" s="261"/>
      <c r="G131" s="307"/>
      <c r="H131" s="307"/>
      <c r="I131" s="307"/>
      <c r="J131" s="307"/>
      <c r="K131" s="307"/>
      <c r="L131" s="307"/>
      <c r="M131" s="307"/>
      <c r="N131" s="307"/>
      <c r="O131" s="307"/>
      <c r="S131" s="306"/>
      <c r="T131" s="306"/>
      <c r="U131" s="306"/>
    </row>
  </sheetData>
  <sheetProtection password="DB53" sheet="1" objects="1" scenarios="1" selectLockedCells="1"/>
  <mergeCells count="10">
    <mergeCell ref="J37:M42"/>
    <mergeCell ref="J35:M35"/>
    <mergeCell ref="J25:M25"/>
    <mergeCell ref="F3:M3"/>
    <mergeCell ref="J5:L5"/>
    <mergeCell ref="J15:K15"/>
    <mergeCell ref="J17:K22"/>
    <mergeCell ref="L17:L22"/>
    <mergeCell ref="F5:H5"/>
    <mergeCell ref="J27:M32"/>
  </mergeCells>
  <conditionalFormatting sqref="F28:H28 F30:H30">
    <cfRule type="expression" dxfId="33" priority="65" stopIfTrue="1">
      <formula>ISERROR(#VALUE!)</formula>
    </cfRule>
  </conditionalFormatting>
  <conditionalFormatting sqref="F18:H18 F22:H22">
    <cfRule type="expression" dxfId="32" priority="66" stopIfTrue="1">
      <formula>ISERROR(#DIV/0!)</formula>
    </cfRule>
  </conditionalFormatting>
  <conditionalFormatting sqref="F7">
    <cfRule type="cellIs" dxfId="31" priority="64" stopIfTrue="1" operator="equal">
      <formula>"CX"</formula>
    </cfRule>
  </conditionalFormatting>
  <conditionalFormatting sqref="H13">
    <cfRule type="cellIs" dxfId="30" priority="43" operator="equal">
      <formula>0</formula>
    </cfRule>
  </conditionalFormatting>
  <conditionalFormatting sqref="H15">
    <cfRule type="cellIs" dxfId="29" priority="22" operator="equal">
      <formula>0</formula>
    </cfRule>
  </conditionalFormatting>
  <conditionalFormatting sqref="H17">
    <cfRule type="cellIs" dxfId="28" priority="21" operator="equal">
      <formula>0</formula>
    </cfRule>
  </conditionalFormatting>
  <conditionalFormatting sqref="H19">
    <cfRule type="cellIs" dxfId="27" priority="20" operator="equal">
      <formula>0</formula>
    </cfRule>
  </conditionalFormatting>
  <conditionalFormatting sqref="H21">
    <cfRule type="cellIs" dxfId="26" priority="19" operator="equal">
      <formula>0</formula>
    </cfRule>
  </conditionalFormatting>
  <conditionalFormatting sqref="H23">
    <cfRule type="cellIs" dxfId="25" priority="18" operator="equal">
      <formula>0</formula>
    </cfRule>
  </conditionalFormatting>
  <conditionalFormatting sqref="H25">
    <cfRule type="cellIs" dxfId="24" priority="17" operator="equal">
      <formula>0</formula>
    </cfRule>
  </conditionalFormatting>
  <conditionalFormatting sqref="H27">
    <cfRule type="cellIs" dxfId="23" priority="16" operator="equal">
      <formula>0</formula>
    </cfRule>
  </conditionalFormatting>
  <conditionalFormatting sqref="H29">
    <cfRule type="cellIs" dxfId="22" priority="15" operator="equal">
      <formula>0</formula>
    </cfRule>
  </conditionalFormatting>
  <conditionalFormatting sqref="H31">
    <cfRule type="cellIs" dxfId="21" priority="14" operator="equal">
      <formula>0</formula>
    </cfRule>
  </conditionalFormatting>
  <conditionalFormatting sqref="H33">
    <cfRule type="cellIs" dxfId="20" priority="13" operator="equal">
      <formula>0</formula>
    </cfRule>
  </conditionalFormatting>
  <conditionalFormatting sqref="H35">
    <cfRule type="cellIs" dxfId="19" priority="12" operator="equal">
      <formula>0</formula>
    </cfRule>
  </conditionalFormatting>
  <conditionalFormatting sqref="H37">
    <cfRule type="cellIs" dxfId="18" priority="11" operator="equal">
      <formula>0</formula>
    </cfRule>
  </conditionalFormatting>
  <conditionalFormatting sqref="H39">
    <cfRule type="cellIs" dxfId="17" priority="10" operator="equal">
      <formula>0</formula>
    </cfRule>
  </conditionalFormatting>
  <conditionalFormatting sqref="H41">
    <cfRule type="cellIs" dxfId="16" priority="9" operator="equal">
      <formula>0</formula>
    </cfRule>
  </conditionalFormatting>
  <conditionalFormatting sqref="H43">
    <cfRule type="cellIs" dxfId="15" priority="8" operator="equal">
      <formula>0</formula>
    </cfRule>
  </conditionalFormatting>
  <conditionalFormatting sqref="H45">
    <cfRule type="cellIs" dxfId="14" priority="7" operator="equal">
      <formula>0</formula>
    </cfRule>
  </conditionalFormatting>
  <conditionalFormatting sqref="H47">
    <cfRule type="cellIs" dxfId="13" priority="6" operator="equal">
      <formula>0</formula>
    </cfRule>
  </conditionalFormatting>
  <conditionalFormatting sqref="H49">
    <cfRule type="cellIs" dxfId="12" priority="5" operator="equal">
      <formula>0</formula>
    </cfRule>
  </conditionalFormatting>
  <conditionalFormatting sqref="H51">
    <cfRule type="cellIs" dxfId="11" priority="4" operator="equal">
      <formula>0</formula>
    </cfRule>
  </conditionalFormatting>
  <conditionalFormatting sqref="H53">
    <cfRule type="cellIs" dxfId="10" priority="3" operator="equal">
      <formula>0</formula>
    </cfRule>
  </conditionalFormatting>
  <conditionalFormatting sqref="J17:K22">
    <cfRule type="cellIs" dxfId="9" priority="69" operator="equal">
      <formula>FALSE</formula>
    </cfRule>
  </conditionalFormatting>
  <conditionalFormatting sqref="L17:L22">
    <cfRule type="cellIs" dxfId="8" priority="1" operator="equal">
      <formula>FALSE</formula>
    </cfRule>
  </conditionalFormatting>
  <pageMargins left="0" right="0" top="0" bottom="0" header="0" footer="0"/>
  <pageSetup paperSize="9" orientation="landscape" horizontalDpi="4294967293" verticalDpi="429496729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708"/>
  </sheetPr>
  <dimension ref="A1:J62"/>
  <sheetViews>
    <sheetView zoomScale="150" zoomScaleNormal="150" zoomScalePageLayoutView="150" workbookViewId="0">
      <selection activeCell="B1" sqref="B1"/>
    </sheetView>
  </sheetViews>
  <sheetFormatPr baseColWidth="10" defaultColWidth="8.83203125" defaultRowHeight="13" x14ac:dyDescent="0"/>
  <cols>
    <col min="1" max="1" width="3.5" style="133" customWidth="1"/>
    <col min="2" max="2" width="142" style="25" customWidth="1"/>
    <col min="3" max="3" width="7.83203125" style="133" customWidth="1"/>
    <col min="4" max="4" width="8.6640625" style="25" customWidth="1"/>
    <col min="5" max="10" width="11.5" style="133" customWidth="1"/>
    <col min="11" max="256" width="11.5" style="25" customWidth="1"/>
    <col min="257" max="16384" width="8.83203125" style="25"/>
  </cols>
  <sheetData>
    <row r="1" spans="2:4" ht="27.75" customHeight="1" thickTop="1" thickBot="1">
      <c r="B1" s="197" t="s">
        <v>114</v>
      </c>
      <c r="C1" s="135"/>
      <c r="D1" s="384"/>
    </row>
    <row r="2" spans="2:4" s="133" customFormat="1" ht="14" customHeight="1" thickTop="1" thickBot="1">
      <c r="D2" s="385"/>
    </row>
    <row r="3" spans="2:4" ht="15.75" customHeight="1" thickTop="1">
      <c r="B3" s="26"/>
      <c r="D3" s="385"/>
    </row>
    <row r="4" spans="2:4" ht="15.75" customHeight="1">
      <c r="B4" s="27"/>
      <c r="D4" s="385"/>
    </row>
    <row r="5" spans="2:4" ht="15.75" customHeight="1">
      <c r="B5" s="27"/>
      <c r="D5" s="385"/>
    </row>
    <row r="6" spans="2:4" ht="15.75" customHeight="1">
      <c r="B6" s="27"/>
      <c r="D6" s="385"/>
    </row>
    <row r="7" spans="2:4" ht="15.75" customHeight="1">
      <c r="B7" s="27"/>
      <c r="D7" s="385"/>
    </row>
    <row r="8" spans="2:4" ht="15.75" customHeight="1">
      <c r="B8" s="27"/>
      <c r="D8" s="385"/>
    </row>
    <row r="9" spans="2:4" ht="15.75" customHeight="1">
      <c r="B9" s="27"/>
      <c r="D9" s="385"/>
    </row>
    <row r="10" spans="2:4" ht="15.75" customHeight="1">
      <c r="B10" s="27"/>
      <c r="D10" s="385"/>
    </row>
    <row r="11" spans="2:4" ht="15.75" customHeight="1">
      <c r="B11" s="27"/>
      <c r="D11" s="385"/>
    </row>
    <row r="12" spans="2:4" ht="15.75" customHeight="1">
      <c r="B12" s="27"/>
      <c r="D12" s="385"/>
    </row>
    <row r="13" spans="2:4" ht="15.75" customHeight="1">
      <c r="B13" s="27"/>
      <c r="D13" s="385"/>
    </row>
    <row r="14" spans="2:4" ht="15.75" customHeight="1">
      <c r="B14" s="27"/>
      <c r="D14" s="385"/>
    </row>
    <row r="15" spans="2:4" ht="15.75" customHeight="1">
      <c r="B15" s="27"/>
      <c r="D15" s="385"/>
    </row>
    <row r="16" spans="2:4" ht="15.75" customHeight="1">
      <c r="B16" s="27"/>
      <c r="D16" s="385"/>
    </row>
    <row r="17" spans="1:4" ht="15.75" customHeight="1">
      <c r="B17" s="27"/>
      <c r="D17" s="385"/>
    </row>
    <row r="18" spans="1:4" ht="15.75" customHeight="1">
      <c r="B18" s="27"/>
      <c r="D18" s="385"/>
    </row>
    <row r="19" spans="1:4" ht="15.75" customHeight="1">
      <c r="B19" s="27"/>
      <c r="D19" s="385"/>
    </row>
    <row r="20" spans="1:4" ht="15.75" customHeight="1">
      <c r="B20" s="27"/>
      <c r="D20" s="385"/>
    </row>
    <row r="21" spans="1:4" ht="15.75" customHeight="1">
      <c r="B21" s="27"/>
      <c r="D21" s="385"/>
    </row>
    <row r="22" spans="1:4" ht="15.75" customHeight="1">
      <c r="B22" s="27"/>
      <c r="D22" s="385"/>
    </row>
    <row r="23" spans="1:4" ht="15.75" customHeight="1">
      <c r="B23" s="27"/>
      <c r="D23" s="385"/>
    </row>
    <row r="24" spans="1:4" ht="15.75" customHeight="1">
      <c r="B24" s="27"/>
      <c r="D24" s="385"/>
    </row>
    <row r="25" spans="1:4" ht="15.75" customHeight="1">
      <c r="B25" s="27"/>
      <c r="D25" s="385"/>
    </row>
    <row r="26" spans="1:4" ht="15.75" customHeight="1">
      <c r="B26" s="27"/>
      <c r="D26" s="385"/>
    </row>
    <row r="27" spans="1:4" ht="15.75" customHeight="1">
      <c r="B27" s="27"/>
      <c r="D27" s="385"/>
    </row>
    <row r="28" spans="1:4" ht="15.75" customHeight="1">
      <c r="A28" s="134"/>
      <c r="B28" s="27"/>
      <c r="C28" s="135"/>
      <c r="D28" s="385"/>
    </row>
    <row r="29" spans="1:4" ht="15.75" customHeight="1" thickBot="1">
      <c r="B29" s="28"/>
      <c r="D29" s="385"/>
    </row>
    <row r="30" spans="1:4" ht="15.75" customHeight="1" thickTop="1" thickBot="1">
      <c r="D30" s="386"/>
    </row>
    <row r="31" spans="1:4" s="133" customFormat="1" ht="49.5" customHeight="1" thickTop="1"/>
    <row r="32" spans="1:4" s="133" customFormat="1"/>
    <row r="33" s="133" customFormat="1"/>
    <row r="34" s="133" customFormat="1"/>
    <row r="35" s="133" customFormat="1"/>
    <row r="36" s="133" customFormat="1"/>
    <row r="37" s="133" customFormat="1"/>
    <row r="38" s="133" customFormat="1"/>
    <row r="39" s="133" customFormat="1"/>
    <row r="40" s="133" customFormat="1"/>
    <row r="41" s="133" customFormat="1"/>
    <row r="42" s="133" customFormat="1"/>
    <row r="43" s="133" customFormat="1"/>
    <row r="44" s="133" customFormat="1"/>
    <row r="45" s="133" customFormat="1"/>
    <row r="46" s="133" customFormat="1"/>
    <row r="47" s="133" customFormat="1"/>
    <row r="48" s="133" customFormat="1"/>
    <row r="49" s="133" customFormat="1"/>
    <row r="50" s="133" customFormat="1"/>
    <row r="51" s="133" customFormat="1"/>
    <row r="52" s="133" customFormat="1"/>
    <row r="53" s="133" customFormat="1"/>
    <row r="54" s="133" customFormat="1"/>
    <row r="55" s="133" customFormat="1"/>
    <row r="56" s="133" customFormat="1"/>
    <row r="57" s="133" customFormat="1"/>
    <row r="58" s="133" customFormat="1"/>
    <row r="59" s="133" customFormat="1"/>
    <row r="60" s="133" customFormat="1"/>
    <row r="61" s="133" customFormat="1"/>
    <row r="62" s="133" customFormat="1"/>
  </sheetData>
  <sheetProtection password="DB53" sheet="1" objects="1" scenarios="1"/>
  <mergeCells count="1">
    <mergeCell ref="D1:D30"/>
  </mergeCells>
  <phoneticPr fontId="0" type="noConversion"/>
  <pageMargins left="0.75" right="0.75" top="1" bottom="1" header="0.5" footer="0.5"/>
  <pageSetup paperSize="9" orientation="portrait" horizontalDpi="4294967293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708"/>
  </sheetPr>
  <dimension ref="A1:BD282"/>
  <sheetViews>
    <sheetView showGridLines="0" showZeros="0" zoomScale="150" zoomScaleNormal="150" zoomScalePageLayoutView="150" workbookViewId="0">
      <selection activeCell="B15" sqref="B15"/>
    </sheetView>
  </sheetViews>
  <sheetFormatPr baseColWidth="10" defaultColWidth="8.83203125" defaultRowHeight="13" x14ac:dyDescent="0"/>
  <cols>
    <col min="1" max="1" width="3.5" style="83" customWidth="1"/>
    <col min="2" max="2" width="9.1640625" style="56" bestFit="1" customWidth="1"/>
    <col min="3" max="3" width="0.83203125" style="89" customWidth="1"/>
    <col min="4" max="4" width="10" style="52" bestFit="1" customWidth="1"/>
    <col min="5" max="5" width="0.83203125" style="89" customWidth="1"/>
    <col min="6" max="6" width="9.83203125" style="53" bestFit="1" customWidth="1"/>
    <col min="7" max="7" width="0.83203125" style="89" customWidth="1"/>
    <col min="8" max="8" width="9.83203125" style="52" bestFit="1" customWidth="1"/>
    <col min="9" max="9" width="0.83203125" style="89" customWidth="1"/>
    <col min="10" max="10" width="5.6640625" style="54" customWidth="1"/>
    <col min="11" max="11" width="0.83203125" style="110" customWidth="1"/>
    <col min="12" max="12" width="9.33203125" style="55" bestFit="1" customWidth="1"/>
    <col min="13" max="13" width="0.83203125" style="110" customWidth="1"/>
    <col min="14" max="14" width="6.6640625" style="56" bestFit="1" customWidth="1"/>
    <col min="15" max="15" width="0.83203125" style="89" customWidth="1"/>
    <col min="16" max="16" width="7.1640625" style="53" bestFit="1" customWidth="1"/>
    <col min="17" max="17" width="0.83203125" style="89" customWidth="1"/>
    <col min="18" max="18" width="6.33203125" style="52" bestFit="1" customWidth="1"/>
    <col min="19" max="19" width="0.83203125" style="119" customWidth="1"/>
    <col min="20" max="20" width="6.33203125" style="52" bestFit="1" customWidth="1"/>
    <col min="21" max="21" width="0.83203125" style="119" customWidth="1"/>
    <col min="22" max="22" width="8.83203125" style="52" bestFit="1" customWidth="1"/>
    <col min="23" max="23" width="0.83203125" style="89" customWidth="1"/>
    <col min="24" max="24" width="5.6640625" style="52" bestFit="1" customWidth="1"/>
    <col min="25" max="25" width="0.83203125" style="119" customWidth="1"/>
    <col min="26" max="26" width="6" style="52" customWidth="1"/>
    <col min="27" max="27" width="0.83203125" style="119" customWidth="1"/>
    <col min="28" max="28" width="8.1640625" style="52" bestFit="1" customWidth="1"/>
    <col min="29" max="29" width="3.5" style="83" customWidth="1"/>
    <col min="30" max="30" width="11.5" style="102" customWidth="1"/>
    <col min="31" max="38" width="11.5" style="83" customWidth="1"/>
    <col min="39" max="256" width="11.5" style="44" customWidth="1"/>
    <col min="257" max="16384" width="8.83203125" style="44"/>
  </cols>
  <sheetData>
    <row r="1" spans="1:54" ht="27.75" customHeight="1">
      <c r="B1" s="387" t="s">
        <v>126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9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86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</row>
    <row r="2" spans="1:54" s="207" customFormat="1" ht="6" customHeight="1">
      <c r="A2" s="212"/>
      <c r="B2" s="212"/>
      <c r="C2" s="213"/>
      <c r="D2" s="213"/>
      <c r="E2" s="214"/>
      <c r="F2" s="213"/>
      <c r="G2" s="215"/>
      <c r="H2" s="213"/>
      <c r="I2" s="213"/>
      <c r="J2" s="213"/>
      <c r="K2" s="214"/>
      <c r="L2" s="213"/>
      <c r="M2" s="213"/>
      <c r="N2" s="213"/>
      <c r="O2" s="214"/>
      <c r="P2" s="213"/>
      <c r="Q2" s="215"/>
      <c r="R2" s="213"/>
      <c r="S2" s="215"/>
      <c r="T2" s="213"/>
      <c r="U2" s="215"/>
      <c r="V2" s="233"/>
      <c r="W2" s="215"/>
      <c r="X2" s="233"/>
      <c r="Y2" s="215"/>
      <c r="Z2" s="233"/>
      <c r="AA2" s="215"/>
      <c r="AB2" s="233"/>
      <c r="AC2" s="216"/>
      <c r="AD2" s="208"/>
    </row>
    <row r="3" spans="1:54" ht="15" customHeight="1">
      <c r="B3" s="198" t="s">
        <v>0</v>
      </c>
      <c r="C3" s="87"/>
      <c r="D3" s="343" t="str">
        <f>PERSOONSGEGEVENS!$D$15</f>
        <v>Jan Jansen</v>
      </c>
      <c r="E3" s="344"/>
      <c r="F3" s="345"/>
      <c r="G3" s="345"/>
      <c r="H3" s="346"/>
      <c r="I3" s="101"/>
      <c r="J3" s="218"/>
      <c r="K3" s="219"/>
      <c r="L3" s="220"/>
      <c r="M3" s="221"/>
      <c r="N3" s="222"/>
      <c r="O3" s="223"/>
      <c r="P3" s="224"/>
      <c r="Q3" s="223"/>
      <c r="R3" s="225"/>
      <c r="S3" s="226"/>
      <c r="T3" s="225"/>
      <c r="U3" s="226"/>
      <c r="V3" s="126"/>
      <c r="W3" s="223"/>
      <c r="X3" s="126"/>
      <c r="Y3" s="226"/>
      <c r="Z3" s="126"/>
      <c r="AA3" s="226"/>
      <c r="AB3" s="126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</row>
    <row r="4" spans="1:54" ht="6" customHeight="1">
      <c r="A4" s="207"/>
      <c r="B4" s="227"/>
      <c r="C4" s="87"/>
      <c r="D4" s="110"/>
      <c r="E4" s="110"/>
      <c r="F4" s="149"/>
      <c r="G4" s="149"/>
      <c r="H4" s="149"/>
      <c r="I4" s="101"/>
      <c r="J4" s="227"/>
      <c r="K4" s="228"/>
      <c r="L4" s="228"/>
      <c r="M4" s="221"/>
      <c r="N4" s="229"/>
      <c r="O4" s="230"/>
      <c r="P4" s="230"/>
      <c r="Q4" s="230"/>
      <c r="R4" s="230"/>
      <c r="S4" s="226"/>
      <c r="T4" s="231"/>
      <c r="U4" s="232"/>
      <c r="V4" s="232"/>
      <c r="W4" s="223"/>
      <c r="X4" s="250"/>
      <c r="Y4" s="219"/>
      <c r="Z4" s="228"/>
      <c r="AA4" s="228"/>
      <c r="AB4" s="228"/>
      <c r="AC4" s="207"/>
      <c r="AD4" s="208"/>
      <c r="AE4" s="207"/>
      <c r="AF4" s="207"/>
      <c r="AG4" s="207"/>
      <c r="AH4" s="207"/>
      <c r="AI4" s="207"/>
      <c r="AJ4" s="207"/>
      <c r="AK4" s="207"/>
      <c r="AL4" s="207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</row>
    <row r="5" spans="1:54" ht="15" customHeight="1">
      <c r="A5" s="207"/>
      <c r="B5" s="340" t="s">
        <v>45</v>
      </c>
      <c r="C5" s="350"/>
      <c r="D5" s="351"/>
      <c r="E5" s="110"/>
      <c r="F5" s="390">
        <f>GEWICHT!F5</f>
        <v>42075</v>
      </c>
      <c r="G5" s="391"/>
      <c r="H5" s="391"/>
      <c r="I5" s="391"/>
      <c r="J5" s="392"/>
      <c r="K5" s="228"/>
      <c r="L5" s="228"/>
      <c r="M5" s="111"/>
      <c r="N5" s="91"/>
      <c r="O5" s="217"/>
      <c r="P5" s="217"/>
      <c r="Q5" s="217"/>
      <c r="R5" s="217"/>
      <c r="S5" s="226"/>
      <c r="T5" s="231"/>
      <c r="U5" s="232"/>
      <c r="V5" s="232"/>
      <c r="W5" s="223"/>
      <c r="X5" s="250"/>
      <c r="Y5" s="219"/>
      <c r="Z5" s="228"/>
      <c r="AA5" s="228"/>
      <c r="AB5" s="228"/>
      <c r="AC5" s="207"/>
      <c r="AD5" s="208"/>
      <c r="AE5" s="207"/>
      <c r="AF5" s="207"/>
      <c r="AG5" s="207"/>
      <c r="AH5" s="207"/>
      <c r="AI5" s="207"/>
      <c r="AJ5" s="207"/>
      <c r="AK5" s="207"/>
      <c r="AL5" s="207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</row>
    <row r="6" spans="1:54" ht="6" customHeight="1">
      <c r="A6" s="207"/>
      <c r="B6" s="227"/>
      <c r="C6" s="87"/>
      <c r="D6" s="110"/>
      <c r="E6" s="110"/>
      <c r="F6" s="149"/>
      <c r="G6" s="149"/>
      <c r="H6" s="149"/>
      <c r="I6" s="101"/>
      <c r="J6" s="227"/>
      <c r="K6" s="228"/>
      <c r="L6" s="228"/>
      <c r="M6" s="111"/>
      <c r="N6" s="91"/>
      <c r="O6" s="217"/>
      <c r="P6" s="217"/>
      <c r="Q6" s="217"/>
      <c r="R6" s="217"/>
      <c r="S6" s="226"/>
      <c r="T6" s="231"/>
      <c r="U6" s="232"/>
      <c r="V6" s="232"/>
      <c r="W6" s="223"/>
      <c r="X6" s="250"/>
      <c r="Y6" s="219"/>
      <c r="Z6" s="228"/>
      <c r="AA6" s="228"/>
      <c r="AB6" s="228"/>
      <c r="AC6" s="207"/>
      <c r="AD6" s="208"/>
      <c r="AE6" s="207"/>
      <c r="AF6" s="207"/>
      <c r="AG6" s="207"/>
      <c r="AH6" s="207"/>
      <c r="AI6" s="207"/>
      <c r="AJ6" s="207"/>
      <c r="AK6" s="207"/>
      <c r="AL6" s="207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</row>
    <row r="7" spans="1:54" ht="15" customHeight="1">
      <c r="A7" s="207"/>
      <c r="B7" s="393" t="s">
        <v>125</v>
      </c>
      <c r="C7" s="394"/>
      <c r="D7" s="395"/>
      <c r="E7" s="110"/>
      <c r="F7" s="396" t="str">
        <f>PERSOONSGEGEVENS!$D$21</f>
        <v>2015-001</v>
      </c>
      <c r="G7" s="344"/>
      <c r="H7" s="345"/>
      <c r="I7" s="345"/>
      <c r="J7" s="346"/>
      <c r="K7" s="228"/>
      <c r="L7" s="228"/>
      <c r="M7" s="111"/>
      <c r="N7" s="91"/>
      <c r="O7" s="217"/>
      <c r="P7" s="217"/>
      <c r="Q7" s="217"/>
      <c r="R7" s="217"/>
      <c r="S7" s="226"/>
      <c r="T7" s="231"/>
      <c r="U7" s="232"/>
      <c r="V7" s="232"/>
      <c r="W7" s="223"/>
      <c r="X7" s="250"/>
      <c r="Y7" s="219"/>
      <c r="Z7" s="228"/>
      <c r="AA7" s="228"/>
      <c r="AB7" s="228"/>
      <c r="AC7" s="207"/>
      <c r="AD7" s="208"/>
      <c r="AE7" s="207"/>
      <c r="AF7" s="207"/>
      <c r="AG7" s="207"/>
      <c r="AH7" s="207"/>
      <c r="AI7" s="207"/>
      <c r="AJ7" s="207"/>
      <c r="AK7" s="207"/>
      <c r="AL7" s="207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</row>
    <row r="8" spans="1:54" s="83" customFormat="1" ht="9" customHeight="1">
      <c r="A8" s="85"/>
      <c r="B8" s="89"/>
      <c r="C8" s="85"/>
      <c r="D8" s="89"/>
      <c r="E8" s="99"/>
      <c r="F8" s="89"/>
      <c r="G8" s="94"/>
      <c r="H8" s="89"/>
      <c r="I8" s="87"/>
      <c r="J8" s="87"/>
      <c r="K8" s="107"/>
      <c r="L8" s="111"/>
      <c r="M8" s="112"/>
      <c r="N8" s="112"/>
      <c r="O8" s="115"/>
      <c r="P8" s="117"/>
      <c r="Q8" s="94"/>
      <c r="R8" s="119"/>
      <c r="S8" s="94"/>
      <c r="T8" s="119"/>
      <c r="U8" s="94"/>
      <c r="V8" s="89"/>
      <c r="W8" s="94"/>
      <c r="X8" s="119"/>
      <c r="Y8" s="94"/>
      <c r="Z8" s="119"/>
      <c r="AA8" s="94"/>
      <c r="AB8" s="102"/>
      <c r="AC8" s="138"/>
      <c r="AD8" s="102"/>
    </row>
    <row r="9" spans="1:54" ht="35" customHeight="1">
      <c r="B9" s="193" t="s">
        <v>22</v>
      </c>
      <c r="C9" s="90"/>
      <c r="D9" s="199" t="s">
        <v>10</v>
      </c>
      <c r="E9" s="90"/>
      <c r="F9" s="195" t="s">
        <v>2</v>
      </c>
      <c r="G9" s="90"/>
      <c r="H9" s="199" t="s">
        <v>3</v>
      </c>
      <c r="I9" s="90"/>
      <c r="J9" s="196" t="s">
        <v>33</v>
      </c>
      <c r="K9" s="108"/>
      <c r="L9" s="195" t="s">
        <v>128</v>
      </c>
      <c r="M9" s="108"/>
      <c r="N9" s="193" t="s">
        <v>116</v>
      </c>
      <c r="O9" s="90"/>
      <c r="P9" s="195" t="s">
        <v>115</v>
      </c>
      <c r="Q9" s="90"/>
      <c r="R9" s="199" t="s">
        <v>34</v>
      </c>
      <c r="S9" s="120"/>
      <c r="T9" s="199" t="s">
        <v>35</v>
      </c>
      <c r="U9" s="120"/>
      <c r="V9" s="194" t="s">
        <v>54</v>
      </c>
      <c r="W9" s="90"/>
      <c r="X9" s="199" t="s">
        <v>34</v>
      </c>
      <c r="Y9" s="120"/>
      <c r="Z9" s="199" t="s">
        <v>35</v>
      </c>
      <c r="AA9" s="120"/>
      <c r="AB9" s="244" t="s">
        <v>127</v>
      </c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</row>
    <row r="10" spans="1:54" ht="14.25" customHeight="1">
      <c r="B10" s="77">
        <v>42075</v>
      </c>
      <c r="C10" s="91"/>
      <c r="D10" s="183">
        <f>IF(B10="","",INDEX(GEWICHT!$B$11:$H$200,MATCH(B10,GEWICHT!$B$11:$B$200,0),5))</f>
        <v>0</v>
      </c>
      <c r="E10" s="100"/>
      <c r="F10" s="75">
        <f>IF(B10="","",INDEX(GEWICHT!$B$11:$H$200,MATCH(B10,GEWICHT!$B$11:$B$200,0),7))</f>
        <v>97.9</v>
      </c>
      <c r="G10" s="105"/>
      <c r="H10" s="183">
        <f>IF(B10="","",INDEX(GEWICHT!$B$11:$Z$200,MATCH(B10,GEWICHT!$B$11:$B$200,0),9))</f>
        <v>0</v>
      </c>
      <c r="I10" s="103"/>
      <c r="J10" s="243">
        <f>IF(B10="","",INDEX(GEWICHT!$B$11:$Z$200,MATCH(B10,GEWICHT!$B$11:$B$200,0),11))</f>
        <v>31.96734693877551</v>
      </c>
      <c r="K10" s="109"/>
      <c r="L10" s="75">
        <f>IF(B10="","",INDEX(GEWICHT!$B$11:$Z$200,MATCH(B10,GEWICHT!$B$11:$B$200,0),13))</f>
        <v>70.900000000000006</v>
      </c>
      <c r="M10" s="106"/>
      <c r="N10" s="75">
        <f>IF(B10="","",INDEX(GEWICHT!$B$11:$Z$200,MATCH(B10,GEWICHT!$B$11:$B$200,0),15))</f>
        <v>27.6</v>
      </c>
      <c r="O10" s="106"/>
      <c r="P10" s="75">
        <f>IF(B10="","",INDEX(GEWICHT!$B$11:$Z$200,MATCH(B10,GEWICHT!$B$11:$B$200,0),17))</f>
        <v>27.020400000000002</v>
      </c>
      <c r="Q10" s="106"/>
      <c r="R10" s="183">
        <f>IF(B10="","",INDEX(GEWICHT!$B$11:$Z$200,MATCH(B10,GEWICHT!$B$11:$B$200,0),19))</f>
        <v>0</v>
      </c>
      <c r="S10" s="137"/>
      <c r="T10" s="183">
        <f>IF(B10="","",INDEX(GEWICHT!$B$11:$Z$200,MATCH(B10,GEWICHT!$B$11:$B$200,0),21))</f>
        <v>0</v>
      </c>
      <c r="V10" s="183">
        <f>IF(B10="","",INDEX(GEWICHT!$B$11:$Z$200,MATCH(B10,GEWICHT!$B$11:$B$200,0),23))</f>
        <v>0</v>
      </c>
      <c r="W10" s="106"/>
      <c r="X10" s="183">
        <f>IF(B10="","",INDEX(GEWICHT!$B$11:$Z$200,MATCH(B10,GEWICHT!$B$11:$B$200,0),25))</f>
        <v>0</v>
      </c>
      <c r="Z10" s="183">
        <f>IF(B10="","",INDEX(GEWICHT!$B$11:$AK$200,MATCH(B10,GEWICHT!$B$11:$B$200,0),27))</f>
        <v>0</v>
      </c>
      <c r="AB10" s="75">
        <f>IF(B10="","",INDEX(GEWICHT!$B$11:$AK$200,MATCH(B10,GEWICHT!$B$11:$B$200,0),29))</f>
        <v>0</v>
      </c>
      <c r="AE10" s="102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</row>
    <row r="11" spans="1:54" ht="15" customHeight="1">
      <c r="B11" s="77">
        <v>42082</v>
      </c>
      <c r="C11" s="91"/>
      <c r="D11" s="76">
        <f>IF(B11="","",INDEX(GEWICHT!$B$11:$H$200,MATCH(B11,GEWICHT!$B$11:$B$200,0),5))</f>
        <v>-1.2000000000000028</v>
      </c>
      <c r="E11" s="100"/>
      <c r="F11" s="75">
        <f>IF(B11="","",INDEX(GEWICHT!$B$11:$H$200,MATCH(B11,GEWICHT!$B$11:$B$200,0),7))</f>
        <v>96.7</v>
      </c>
      <c r="G11" s="106"/>
      <c r="H11" s="76">
        <f>IF(B11="","",INDEX(GEWICHT!$B$11:$Z$200,MATCH(B11,GEWICHT!$B$11:$B$200,0),9))</f>
        <v>-1.2000000000000028</v>
      </c>
      <c r="I11" s="103"/>
      <c r="J11" s="243">
        <f>IF(B11="","",INDEX(GEWICHT!$B$11:$Z$200,MATCH(B11,GEWICHT!$B$11:$B$200,0),11))</f>
        <v>31.575510204081631</v>
      </c>
      <c r="K11" s="109"/>
      <c r="L11" s="75">
        <f>IF(B11="","",INDEX(GEWICHT!$B$11:$Z$200,MATCH(B11,GEWICHT!$B$11:$B$200,0),13))</f>
        <v>69.400000000000006</v>
      </c>
      <c r="M11" s="106"/>
      <c r="N11" s="75">
        <f>IF(B11="","",INDEX(GEWICHT!$B$11:$Z$200,MATCH(B11,GEWICHT!$B$11:$B$200,0),15))</f>
        <v>28.2</v>
      </c>
      <c r="O11" s="106"/>
      <c r="P11" s="75">
        <f>IF(B11="","",INDEX(GEWICHT!$B$11:$Z$200,MATCH(B11,GEWICHT!$B$11:$B$200,0),17))</f>
        <v>27.269400000000001</v>
      </c>
      <c r="Q11" s="106"/>
      <c r="R11" s="76">
        <f>IF(B11="","",INDEX(GEWICHT!$B$11:$Z$200,MATCH(B11,GEWICHT!$B$11:$B$200,0),19))</f>
        <v>0.24899999999999878</v>
      </c>
      <c r="T11" s="76">
        <f>IF(B11="","",INDEX(GEWICHT!$B$11:$Z$200,MATCH(B11,GEWICHT!$B$11:$B$200,0),21))</f>
        <v>0.24899999999999878</v>
      </c>
      <c r="V11" s="183">
        <f>IF(B11="","",INDEX(GEWICHT!$B$11:$Z$200,MATCH(B11,GEWICHT!$B$11:$B$200,0),23))</f>
        <v>0</v>
      </c>
      <c r="W11" s="106"/>
      <c r="X11" s="183">
        <f>IF(B11="","",INDEX(GEWICHT!$B$11:$Z$200,MATCH(B11,GEWICHT!$B$11:$B$200,0),25))</f>
        <v>0</v>
      </c>
      <c r="Z11" s="183">
        <f>IF(B11="","",INDEX(GEWICHT!$B$11:$AK$200,MATCH(B11,GEWICHT!$B$11:$B$200,0),27))</f>
        <v>0</v>
      </c>
      <c r="AB11" s="75">
        <f>IF(B11="","",INDEX(GEWICHT!$B$11:$AK$200,MATCH(B11,GEWICHT!$B$11:$B$200,0),29))</f>
        <v>0</v>
      </c>
      <c r="AE11" s="102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</row>
    <row r="12" spans="1:54" ht="15" customHeight="1">
      <c r="B12" s="77">
        <v>42089</v>
      </c>
      <c r="C12" s="91"/>
      <c r="D12" s="75">
        <f>IF(B12="","",INDEX(GEWICHT!$B$11:$H$200,MATCH(B12,GEWICHT!$B$11:$B$200,0),5))</f>
        <v>-1.2000000000000028</v>
      </c>
      <c r="E12" s="100"/>
      <c r="F12" s="75">
        <f>IF(B12="","",INDEX(GEWICHT!$B$11:$H$200,MATCH(B12,GEWICHT!$B$11:$B$200,0),7))</f>
        <v>96.7</v>
      </c>
      <c r="G12" s="106"/>
      <c r="H12" s="75">
        <f>IF(B12="","",INDEX(GEWICHT!$B$11:$Z$200,MATCH(B12,GEWICHT!$B$11:$B$200,0),9))</f>
        <v>0</v>
      </c>
      <c r="I12" s="103"/>
      <c r="J12" s="243">
        <f>IF(B12="","",INDEX(GEWICHT!$B$11:$Z$200,MATCH(B12,GEWICHT!$B$11:$B$200,0),11))</f>
        <v>31.575510204081631</v>
      </c>
      <c r="K12" s="109"/>
      <c r="L12" s="75">
        <f>IF(B12="","",INDEX(GEWICHT!$B$11:$Z$200,MATCH(B12,GEWICHT!$B$11:$B$200,0),13))</f>
        <v>71.400000000000006</v>
      </c>
      <c r="M12" s="106"/>
      <c r="N12" s="75">
        <f>IF(B12="","",INDEX(GEWICHT!$B$11:$Z$200,MATCH(B12,GEWICHT!$B$11:$B$200,0),15))</f>
        <v>26.2</v>
      </c>
      <c r="O12" s="106"/>
      <c r="P12" s="75">
        <f>IF(B12="","",INDEX(GEWICHT!$B$11:$Z$200,MATCH(B12,GEWICHT!$B$11:$B$200,0),17))</f>
        <v>25.3354</v>
      </c>
      <c r="Q12" s="106"/>
      <c r="R12" s="75">
        <f>IF(B12="","",INDEX(GEWICHT!$B$11:$Z$200,MATCH(B12,GEWICHT!$B$11:$B$200,0),19))</f>
        <v>-1.9340000000000011</v>
      </c>
      <c r="T12" s="75">
        <f>IF(B12="","",INDEX(GEWICHT!$B$11:$Z$200,MATCH(B12,GEWICHT!$B$11:$B$200,0),21))</f>
        <v>-1.6850000000000023</v>
      </c>
      <c r="V12" s="183">
        <f>IF(B12="","",INDEX(GEWICHT!$B$11:$Z$200,MATCH(B12,GEWICHT!$B$11:$B$200,0),23))</f>
        <v>0</v>
      </c>
      <c r="W12" s="106"/>
      <c r="X12" s="183">
        <f>IF(B12="","",INDEX(GEWICHT!$B$11:$Z$200,MATCH(B12,GEWICHT!$B$11:$B$200,0),25))</f>
        <v>0</v>
      </c>
      <c r="Z12" s="183">
        <f>IF(B12="","",INDEX(GEWICHT!$B$11:$AK$200,MATCH(B12,GEWICHT!$B$11:$B$200,0),27))</f>
        <v>0</v>
      </c>
      <c r="AB12" s="75">
        <f>IF(B12="","",INDEX(GEWICHT!$B$11:$AK$200,MATCH(B12,GEWICHT!$B$11:$B$200,0),29))</f>
        <v>0</v>
      </c>
      <c r="AE12" s="102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</row>
    <row r="13" spans="1:54" ht="15" customHeight="1">
      <c r="B13" s="77">
        <v>42096</v>
      </c>
      <c r="C13" s="91"/>
      <c r="D13" s="75">
        <f>IF(B13="","",INDEX(GEWICHT!$B$11:$H$200,MATCH(B13,GEWICHT!$B$11:$B$200,0),5))</f>
        <v>-2.9000000000000057</v>
      </c>
      <c r="E13" s="100"/>
      <c r="F13" s="75">
        <f>IF(B13="","",INDEX(GEWICHT!$B$11:$H$200,MATCH(B13,GEWICHT!$B$11:$B$200,0),7))</f>
        <v>95</v>
      </c>
      <c r="G13" s="106"/>
      <c r="H13" s="75">
        <f>IF(B13="","",INDEX(GEWICHT!$B$11:$Z$200,MATCH(B13,GEWICHT!$B$11:$B$200,0),9))</f>
        <v>-1.7000000000000028</v>
      </c>
      <c r="I13" s="103"/>
      <c r="J13" s="243">
        <f>IF(B13="","",INDEX(GEWICHT!$B$11:$Z$200,MATCH(B13,GEWICHT!$B$11:$B$200,0),11))</f>
        <v>31.020408163265305</v>
      </c>
      <c r="K13" s="109"/>
      <c r="L13" s="75">
        <f>IF(B13="","",INDEX(GEWICHT!$B$11:$Z$200,MATCH(B13,GEWICHT!$B$11:$B$200,0),13))</f>
        <v>68.3</v>
      </c>
      <c r="M13" s="106"/>
      <c r="N13" s="75">
        <f>IF(B13="","",INDEX(GEWICHT!$B$11:$Z$200,MATCH(B13,GEWICHT!$B$11:$B$200,0),15))</f>
        <v>28.1</v>
      </c>
      <c r="O13" s="106"/>
      <c r="P13" s="75">
        <f>IF(B13="","",INDEX(GEWICHT!$B$11:$Z$200,MATCH(B13,GEWICHT!$B$11:$B$200,0),17))</f>
        <v>26.695</v>
      </c>
      <c r="Q13" s="106"/>
      <c r="R13" s="75">
        <f>IF(B13="","",INDEX(GEWICHT!$B$11:$Z$200,MATCH(B13,GEWICHT!$B$11:$B$200,0),19))</f>
        <v>1.3596000000000004</v>
      </c>
      <c r="T13" s="75">
        <f>IF(B13="","",INDEX(GEWICHT!$B$11:$Z$200,MATCH(B13,GEWICHT!$B$11:$B$200,0),21))</f>
        <v>-0.32540000000000191</v>
      </c>
      <c r="V13" s="183">
        <f>IF(B13="","",INDEX(GEWICHT!$B$11:$Z$200,MATCH(B13,GEWICHT!$B$11:$B$200,0),23))</f>
        <v>0</v>
      </c>
      <c r="W13" s="106"/>
      <c r="X13" s="183">
        <f>IF(B13="","",INDEX(GEWICHT!$B$11:$Z$200,MATCH(B13,GEWICHT!$B$11:$B$200,0),25))</f>
        <v>0</v>
      </c>
      <c r="Z13" s="183">
        <f>IF(B13="","",INDEX(GEWICHT!$B$11:$AK$200,MATCH(B13,GEWICHT!$B$11:$B$200,0),27))</f>
        <v>0</v>
      </c>
      <c r="AB13" s="75">
        <f>IF(B13="","",INDEX(GEWICHT!$B$11:$AK$200,MATCH(B13,GEWICHT!$B$11:$B$200,0),29))</f>
        <v>0</v>
      </c>
      <c r="AE13" s="102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</row>
    <row r="14" spans="1:54" ht="15" customHeight="1">
      <c r="B14" s="77">
        <v>42103</v>
      </c>
      <c r="C14" s="91"/>
      <c r="D14" s="75">
        <f>IF(B14="","",INDEX(GEWICHT!$B$11:$H$200,MATCH(B14,GEWICHT!$B$11:$B$200,0),5))</f>
        <v>-3</v>
      </c>
      <c r="E14" s="100"/>
      <c r="F14" s="75">
        <f>IF(B14="","",INDEX(GEWICHT!$B$11:$H$200,MATCH(B14,GEWICHT!$B$11:$B$200,0),7))</f>
        <v>94.9</v>
      </c>
      <c r="G14" s="106"/>
      <c r="H14" s="75">
        <f>IF(B14="","",INDEX(GEWICHT!$B$11:$Z$200,MATCH(B14,GEWICHT!$B$11:$B$200,0),9))</f>
        <v>-9.9999999999994316E-2</v>
      </c>
      <c r="I14" s="103"/>
      <c r="J14" s="243">
        <f>IF(B14="","",INDEX(GEWICHT!$B$11:$Z$200,MATCH(B14,GEWICHT!$B$11:$B$200,0),11))</f>
        <v>30.987755102040818</v>
      </c>
      <c r="K14" s="109"/>
      <c r="L14" s="75">
        <f>IF(B14="","",INDEX(GEWICHT!$B$11:$Z$200,MATCH(B14,GEWICHT!$B$11:$B$200,0),13))</f>
        <v>69.400000000000006</v>
      </c>
      <c r="M14" s="106"/>
      <c r="N14" s="75">
        <f>IF(B14="","",INDEX(GEWICHT!$B$11:$Z$200,MATCH(B14,GEWICHT!$B$11:$B$200,0),15))</f>
        <v>26.9</v>
      </c>
      <c r="O14" s="106"/>
      <c r="P14" s="75">
        <f>IF(B14="","",INDEX(GEWICHT!$B$11:$Z$200,MATCH(B14,GEWICHT!$B$11:$B$200,0),17))</f>
        <v>25.528100000000002</v>
      </c>
      <c r="Q14" s="106"/>
      <c r="R14" s="75">
        <f>IF(B14="","",INDEX(GEWICHT!$B$11:$Z$200,MATCH(B14,GEWICHT!$B$11:$B$200,0),19))</f>
        <v>-1.1668999999999983</v>
      </c>
      <c r="T14" s="75">
        <f>IF(B14="","",INDEX(GEWICHT!$B$11:$Z$200,MATCH(B14,GEWICHT!$B$11:$B$200,0),21))</f>
        <v>-1.4923000000000002</v>
      </c>
      <c r="V14" s="183">
        <f>IF(B14="","",INDEX(GEWICHT!$B$11:$Z$200,MATCH(B14,GEWICHT!$B$11:$B$200,0),23))</f>
        <v>0</v>
      </c>
      <c r="W14" s="106"/>
      <c r="X14" s="183">
        <f>IF(B14="","",INDEX(GEWICHT!$B$11:$Z$200,MATCH(B14,GEWICHT!$B$11:$B$200,0),25))</f>
        <v>0</v>
      </c>
      <c r="Z14" s="183">
        <f>IF(B14="","",INDEX(GEWICHT!$B$11:$AK$200,MATCH(B14,GEWICHT!$B$11:$B$200,0),27))</f>
        <v>0</v>
      </c>
      <c r="AB14" s="75">
        <f>IF(B14="","",INDEX(GEWICHT!$B$11:$AK$200,MATCH(B14,GEWICHT!$B$11:$B$200,0),29))</f>
        <v>0</v>
      </c>
      <c r="AE14" s="102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</row>
    <row r="15" spans="1:54" ht="15" customHeight="1">
      <c r="B15" s="77"/>
      <c r="C15" s="91"/>
      <c r="D15" s="75" t="str">
        <f>IF(B15="","",INDEX(GEWICHT!$B$11:$H$200,MATCH(B15,GEWICHT!$B$11:$B$200,0),5))</f>
        <v/>
      </c>
      <c r="E15" s="100"/>
      <c r="F15" s="75" t="str">
        <f>IF(B15="","",INDEX(GEWICHT!$B$11:$H$200,MATCH(B15,GEWICHT!$B$11:$B$200,0),7))</f>
        <v/>
      </c>
      <c r="G15" s="106"/>
      <c r="H15" s="75" t="str">
        <f>IF(B15="","",INDEX(GEWICHT!$B$11:$Z$200,MATCH(B15,GEWICHT!$B$11:$B$200,0),9))</f>
        <v/>
      </c>
      <c r="I15" s="103"/>
      <c r="J15" s="243" t="str">
        <f>IF(B15="","",INDEX(GEWICHT!$B$11:$Z$200,MATCH(B15,GEWICHT!$B$11:$B$200,0),11))</f>
        <v/>
      </c>
      <c r="K15" s="109"/>
      <c r="L15" s="75" t="str">
        <f>IF(B15="","",INDEX(GEWICHT!$B$11:$Z$200,MATCH(B15,GEWICHT!$B$11:$B$200,0),13))</f>
        <v/>
      </c>
      <c r="M15" s="106"/>
      <c r="N15" s="75" t="str">
        <f>IF(B15="","",INDEX(GEWICHT!$B$11:$Z$200,MATCH(B15,GEWICHT!$B$11:$B$200,0),15))</f>
        <v/>
      </c>
      <c r="O15" s="106"/>
      <c r="P15" s="75" t="str">
        <f>IF(B15="","",INDEX(GEWICHT!$B$11:$Z$200,MATCH(B15,GEWICHT!$B$11:$B$200,0),17))</f>
        <v/>
      </c>
      <c r="Q15" s="106"/>
      <c r="R15" s="75" t="str">
        <f>IF(B15="","",INDEX(GEWICHT!$B$11:$Z$200,MATCH(B15,GEWICHT!$B$11:$B$200,0),19))</f>
        <v/>
      </c>
      <c r="T15" s="75" t="str">
        <f>IF(B15="","",INDEX(GEWICHT!$B$11:$Z$200,MATCH(B15,GEWICHT!$B$11:$B$200,0),21))</f>
        <v/>
      </c>
      <c r="V15" s="183" t="str">
        <f>IF(B15="","",INDEX(GEWICHT!$B$11:$Z$200,MATCH(B15,GEWICHT!$B$11:$B$200,0),23))</f>
        <v/>
      </c>
      <c r="W15" s="106"/>
      <c r="X15" s="183" t="str">
        <f>IF(B15="","",INDEX(GEWICHT!$B$11:$Z$200,MATCH(B15,GEWICHT!$B$11:$B$200,0),25))</f>
        <v/>
      </c>
      <c r="Z15" s="183" t="str">
        <f>IF(B15="","",INDEX(GEWICHT!$B$11:$AK$200,MATCH(B15,GEWICHT!$B$11:$B$200,0),27))</f>
        <v/>
      </c>
      <c r="AB15" s="75" t="str">
        <f>IF(B15="","",INDEX(GEWICHT!$B$11:$AK$200,MATCH(B15,GEWICHT!$B$11:$B$200,0),29))</f>
        <v/>
      </c>
      <c r="AE15" s="102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</row>
    <row r="16" spans="1:54" ht="15" customHeight="1">
      <c r="B16" s="77"/>
      <c r="C16" s="91"/>
      <c r="D16" s="75" t="str">
        <f>IF(B16="","",INDEX(GEWICHT!$B$11:$H$200,MATCH(B16,GEWICHT!$B$11:$B$200,0),5))</f>
        <v/>
      </c>
      <c r="E16" s="100"/>
      <c r="F16" s="75" t="str">
        <f>IF(B16="","",INDEX(GEWICHT!$B$11:$H$200,MATCH(B16,GEWICHT!$B$11:$B$200,0),7))</f>
        <v/>
      </c>
      <c r="G16" s="106"/>
      <c r="H16" s="75" t="str">
        <f>IF(B16="","",INDEX(GEWICHT!$B$11:$Z$200,MATCH(B16,GEWICHT!$B$11:$B$200,0),9))</f>
        <v/>
      </c>
      <c r="I16" s="103"/>
      <c r="J16" s="243" t="str">
        <f>IF(B16="","",INDEX(GEWICHT!$B$11:$Z$200,MATCH(B16,GEWICHT!$B$11:$B$200,0),11))</f>
        <v/>
      </c>
      <c r="K16" s="109"/>
      <c r="L16" s="75" t="str">
        <f>IF(B16="","",INDEX(GEWICHT!$B$11:$Z$200,MATCH(B16,GEWICHT!$B$11:$B$200,0),13))</f>
        <v/>
      </c>
      <c r="M16" s="106"/>
      <c r="N16" s="75" t="str">
        <f>IF(B16="","",INDEX(GEWICHT!$B$11:$Z$200,MATCH(B16,GEWICHT!$B$11:$B$200,0),15))</f>
        <v/>
      </c>
      <c r="O16" s="106"/>
      <c r="P16" s="75" t="str">
        <f>IF(B16="","",INDEX(GEWICHT!$B$11:$Z$200,MATCH(B16,GEWICHT!$B$11:$B$200,0),17))</f>
        <v/>
      </c>
      <c r="Q16" s="106"/>
      <c r="R16" s="75" t="str">
        <f>IF(B16="","",INDEX(GEWICHT!$B$11:$Z$200,MATCH(B16,GEWICHT!$B$11:$B$200,0),19))</f>
        <v/>
      </c>
      <c r="T16" s="75" t="str">
        <f>IF(B16="","",INDEX(GEWICHT!$B$11:$Z$200,MATCH(B16,GEWICHT!$B$11:$B$200,0),21))</f>
        <v/>
      </c>
      <c r="V16" s="183" t="str">
        <f>IF(B16="","",INDEX(GEWICHT!$B$11:$Z$200,MATCH(B16,GEWICHT!$B$11:$B$200,0),23))</f>
        <v/>
      </c>
      <c r="W16" s="106"/>
      <c r="X16" s="75" t="str">
        <f>IF(B16="","",INDEX(GEWICHT!$B$11:$Z$200,MATCH(B16,GEWICHT!$B$11:$B$200,0),25))</f>
        <v/>
      </c>
      <c r="Z16" s="183" t="str">
        <f>IF(B16="","",INDEX(GEWICHT!$B$11:$AK$200,MATCH(B16,GEWICHT!$B$11:$B$200,0),27))</f>
        <v/>
      </c>
      <c r="AB16" s="75" t="str">
        <f>IF(B16="","",INDEX(GEWICHT!$B$11:$AK$200,MATCH(B16,GEWICHT!$B$11:$B$200,0),29))</f>
        <v/>
      </c>
      <c r="AE16" s="102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</row>
    <row r="17" spans="2:54" ht="15" customHeight="1">
      <c r="B17" s="77"/>
      <c r="C17" s="91"/>
      <c r="D17" s="75" t="str">
        <f>IF(B17="","",INDEX(GEWICHT!$B$11:$H$200,MATCH(B17,GEWICHT!$B$11:$B$200,0),5))</f>
        <v/>
      </c>
      <c r="E17" s="100"/>
      <c r="F17" s="75" t="str">
        <f>IF(B17="","",INDEX(GEWICHT!$B$11:$H$200,MATCH(B17,GEWICHT!$B$11:$B$200,0),7))</f>
        <v/>
      </c>
      <c r="G17" s="106"/>
      <c r="H17" s="75" t="str">
        <f>IF(B17="","",INDEX(GEWICHT!$B$11:$Z$200,MATCH(B17,GEWICHT!$B$11:$B$200,0),9))</f>
        <v/>
      </c>
      <c r="I17" s="103"/>
      <c r="J17" s="243" t="str">
        <f>IF(B17="","",INDEX(GEWICHT!$B$11:$Z$200,MATCH(B17,GEWICHT!$B$11:$B$200,0),11))</f>
        <v/>
      </c>
      <c r="K17" s="109"/>
      <c r="L17" s="75" t="str">
        <f>IF(B17="","",INDEX(GEWICHT!$B$11:$Z$200,MATCH(B17,GEWICHT!$B$11:$B$200,0),13))</f>
        <v/>
      </c>
      <c r="M17" s="106"/>
      <c r="N17" s="75" t="str">
        <f>IF(B17="","",INDEX(GEWICHT!$B$11:$Z$200,MATCH(B17,GEWICHT!$B$11:$B$200,0),15))</f>
        <v/>
      </c>
      <c r="O17" s="106"/>
      <c r="P17" s="75" t="str">
        <f>IF(B17="","",INDEX(GEWICHT!$B$11:$Z$200,MATCH(B17,GEWICHT!$B$11:$B$200,0),17))</f>
        <v/>
      </c>
      <c r="Q17" s="106"/>
      <c r="R17" s="75" t="str">
        <f>IF(B17="","",INDEX(GEWICHT!$B$11:$Z$200,MATCH(B17,GEWICHT!$B$11:$B$200,0),19))</f>
        <v/>
      </c>
      <c r="T17" s="75" t="str">
        <f>IF(B17="","",INDEX(GEWICHT!$B$11:$Z$200,MATCH(B17,GEWICHT!$B$11:$B$200,0),21))</f>
        <v/>
      </c>
      <c r="V17" s="183" t="str">
        <f>IF(B17="","",INDEX(GEWICHT!$B$11:$Z$200,MATCH(B17,GEWICHT!$B$11:$B$200,0),23))</f>
        <v/>
      </c>
      <c r="W17" s="106"/>
      <c r="X17" s="183" t="str">
        <f>IF(B17="","",INDEX(GEWICHT!$B$11:$Z$200,MATCH(B17,GEWICHT!$B$11:$B$200,0),25))</f>
        <v/>
      </c>
      <c r="Z17" s="183" t="str">
        <f>IF(B17="","",INDEX(GEWICHT!$B$11:$AK$200,MATCH(B17,GEWICHT!$B$11:$B$200,0),27))</f>
        <v/>
      </c>
      <c r="AB17" s="75" t="str">
        <f>IF(B17="","",INDEX(GEWICHT!$B$11:$AK$200,MATCH(B17,GEWICHT!$B$11:$B$200,0),29))</f>
        <v/>
      </c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</row>
    <row r="18" spans="2:54" ht="15" customHeight="1">
      <c r="B18" s="77"/>
      <c r="C18" s="91"/>
      <c r="D18" s="75" t="str">
        <f>IF(B18="","",INDEX(GEWICHT!$B$11:$H$200,MATCH(B18,GEWICHT!$B$11:$B$200,0),5))</f>
        <v/>
      </c>
      <c r="E18" s="100"/>
      <c r="F18" s="75" t="str">
        <f>IF(B18="","",INDEX(GEWICHT!$B$11:$H$200,MATCH(B18,GEWICHT!$B$11:$B$200,0),7))</f>
        <v/>
      </c>
      <c r="G18" s="106"/>
      <c r="H18" s="75" t="str">
        <f>IF(B18="","",INDEX(GEWICHT!$B$11:$Z$200,MATCH(B18,GEWICHT!$B$11:$B$200,0),9))</f>
        <v/>
      </c>
      <c r="I18" s="103"/>
      <c r="J18" s="243" t="str">
        <f>IF(B18="","",INDEX(GEWICHT!$B$11:$Z$200,MATCH(B18,GEWICHT!$B$11:$B$200,0),11))</f>
        <v/>
      </c>
      <c r="K18" s="109"/>
      <c r="L18" s="75" t="str">
        <f>IF(B18="","",INDEX(GEWICHT!$B$11:$Z$200,MATCH(B18,GEWICHT!$B$11:$B$200,0),13))</f>
        <v/>
      </c>
      <c r="M18" s="106"/>
      <c r="N18" s="75" t="str">
        <f>IF(B18="","",INDEX(GEWICHT!$B$11:$Z$200,MATCH(B18,GEWICHT!$B$11:$B$200,0),15))</f>
        <v/>
      </c>
      <c r="O18" s="106"/>
      <c r="P18" s="75" t="str">
        <f>IF(B18="","",INDEX(GEWICHT!$B$11:$Z$200,MATCH(B18,GEWICHT!$B$11:$B$200,0),17))</f>
        <v/>
      </c>
      <c r="Q18" s="106"/>
      <c r="R18" s="75" t="str">
        <f>IF(B18="","",INDEX(GEWICHT!$B$11:$Z$200,MATCH(B18,GEWICHT!$B$11:$B$200,0),19))</f>
        <v/>
      </c>
      <c r="T18" s="75" t="str">
        <f>IF(B18="","",INDEX(GEWICHT!$B$11:$Z$200,MATCH(B18,GEWICHT!$B$11:$B$200,0),21))</f>
        <v/>
      </c>
      <c r="V18" s="183" t="str">
        <f>IF(B18="","",INDEX(GEWICHT!$B$11:$Z$200,MATCH(B18,GEWICHT!$B$11:$B$200,0),23))</f>
        <v/>
      </c>
      <c r="W18" s="106"/>
      <c r="X18" s="183" t="str">
        <f>IF(B18="","",INDEX(GEWICHT!$B$11:$Z$200,MATCH(B18,GEWICHT!$B$11:$B$200,0),25))</f>
        <v/>
      </c>
      <c r="Z18" s="183" t="str">
        <f>IF(B18="","",INDEX(GEWICHT!$B$11:$AK$200,MATCH(B18,GEWICHT!$B$11:$B$200,0),27))</f>
        <v/>
      </c>
      <c r="AB18" s="75" t="str">
        <f>IF(B18="","",INDEX(GEWICHT!$B$11:$AK$200,MATCH(B18,GEWICHT!$B$11:$B$200,0),29))</f>
        <v/>
      </c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</row>
    <row r="19" spans="2:54" ht="15" customHeight="1">
      <c r="B19" s="77"/>
      <c r="C19" s="91"/>
      <c r="D19" s="75" t="str">
        <f>IF(B19="","",INDEX(GEWICHT!$B$11:$H$200,MATCH(B19,GEWICHT!$B$11:$B$200,0),5))</f>
        <v/>
      </c>
      <c r="E19" s="100"/>
      <c r="F19" s="75" t="str">
        <f>IF(B19="","",INDEX(GEWICHT!$B$11:$H$200,MATCH(B19,GEWICHT!$B$11:$B$200,0),7))</f>
        <v/>
      </c>
      <c r="G19" s="106"/>
      <c r="H19" s="75" t="str">
        <f>IF(B19="","",INDEX(GEWICHT!$B$11:$Z$200,MATCH(B19,GEWICHT!$B$11:$B$200,0),9))</f>
        <v/>
      </c>
      <c r="I19" s="103"/>
      <c r="J19" s="243" t="str">
        <f>IF(B19="","",INDEX(GEWICHT!$B$11:$Z$200,MATCH(B19,GEWICHT!$B$11:$B$200,0),11))</f>
        <v/>
      </c>
      <c r="K19" s="109"/>
      <c r="L19" s="75" t="str">
        <f>IF(B19="","",INDEX(GEWICHT!$B$11:$Z$200,MATCH(B19,GEWICHT!$B$11:$B$200,0),13))</f>
        <v/>
      </c>
      <c r="M19" s="106"/>
      <c r="N19" s="75" t="str">
        <f>IF(B19="","",INDEX(GEWICHT!$B$11:$Z$200,MATCH(B19,GEWICHT!$B$11:$B$200,0),15))</f>
        <v/>
      </c>
      <c r="O19" s="106"/>
      <c r="P19" s="75" t="str">
        <f>IF(B19="","",INDEX(GEWICHT!$B$11:$Z$200,MATCH(B19,GEWICHT!$B$11:$B$200,0),17))</f>
        <v/>
      </c>
      <c r="Q19" s="106"/>
      <c r="R19" s="75" t="str">
        <f>IF(B19="","",INDEX(GEWICHT!$B$11:$Z$200,MATCH(B19,GEWICHT!$B$11:$B$200,0),19))</f>
        <v/>
      </c>
      <c r="T19" s="75" t="str">
        <f>IF(B19="","",INDEX(GEWICHT!$B$11:$Z$200,MATCH(B19,GEWICHT!$B$11:$B$200,0),21))</f>
        <v/>
      </c>
      <c r="V19" s="183" t="str">
        <f>IF(B19="","",INDEX(GEWICHT!$B$11:$Z$200,MATCH(B19,GEWICHT!$B$11:$B$200,0),23))</f>
        <v/>
      </c>
      <c r="W19" s="106"/>
      <c r="X19" s="183" t="str">
        <f>IF(B19="","",INDEX(GEWICHT!$B$11:$Z$200,MATCH(B19,GEWICHT!$B$11:$B$200,0),25))</f>
        <v/>
      </c>
      <c r="Z19" s="183" t="str">
        <f>IF(B19="","",INDEX(GEWICHT!$B$11:$AK$200,MATCH(B19,GEWICHT!$B$11:$B$200,0),27))</f>
        <v/>
      </c>
      <c r="AB19" s="75" t="str">
        <f>IF(B19="","",INDEX(GEWICHT!$B$11:$AK$200,MATCH(B19,GEWICHT!$B$11:$B$200,0),29))</f>
        <v/>
      </c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</row>
    <row r="20" spans="2:54" ht="15" customHeight="1">
      <c r="B20" s="77"/>
      <c r="C20" s="91"/>
      <c r="D20" s="75" t="str">
        <f>IF(B20="","",INDEX(GEWICHT!$B$11:$H$200,MATCH(B20,GEWICHT!$B$11:$B$200,0),5))</f>
        <v/>
      </c>
      <c r="E20" s="100"/>
      <c r="F20" s="75" t="str">
        <f>IF(B20="","",INDEX(GEWICHT!$B$11:$H$200,MATCH(B20,GEWICHT!$B$11:$B$200,0),7))</f>
        <v/>
      </c>
      <c r="G20" s="106"/>
      <c r="H20" s="75" t="str">
        <f>IF(B20="","",INDEX(GEWICHT!$B$11:$Z$200,MATCH(B20,GEWICHT!$B$11:$B$200,0),9))</f>
        <v/>
      </c>
      <c r="I20" s="103"/>
      <c r="J20" s="243" t="str">
        <f>IF(B20="","",INDEX(GEWICHT!$B$11:$Z$200,MATCH(B20,GEWICHT!$B$11:$B$200,0),11))</f>
        <v/>
      </c>
      <c r="K20" s="109"/>
      <c r="L20" s="75" t="str">
        <f>IF(B20="","",INDEX(GEWICHT!$B$11:$Z$200,MATCH(B20,GEWICHT!$B$11:$B$200,0),13))</f>
        <v/>
      </c>
      <c r="M20" s="106"/>
      <c r="N20" s="75" t="str">
        <f>IF(B20="","",INDEX(GEWICHT!$B$11:$Z$200,MATCH(B20,GEWICHT!$B$11:$B$200,0),15))</f>
        <v/>
      </c>
      <c r="O20" s="106"/>
      <c r="P20" s="75" t="str">
        <f>IF(B20="","",INDEX(GEWICHT!$B$11:$Z$200,MATCH(B20,GEWICHT!$B$11:$B$200,0),17))</f>
        <v/>
      </c>
      <c r="Q20" s="106"/>
      <c r="R20" s="75" t="str">
        <f>IF(B20="","",INDEX(GEWICHT!$B$11:$Z$200,MATCH(B20,GEWICHT!$B$11:$B$200,0),19))</f>
        <v/>
      </c>
      <c r="T20" s="75" t="str">
        <f>IF(B20="","",INDEX(GEWICHT!$B$11:$Z$200,MATCH(B20,GEWICHT!$B$11:$B$200,0),21))</f>
        <v/>
      </c>
      <c r="V20" s="183" t="str">
        <f>IF(B20="","",INDEX(GEWICHT!$B$11:$Z$200,MATCH(B20,GEWICHT!$B$11:$B$200,0),23))</f>
        <v/>
      </c>
      <c r="W20" s="106"/>
      <c r="X20" s="183" t="str">
        <f>IF(B20="","",INDEX(GEWICHT!$B$11:$Z$200,MATCH(B20,GEWICHT!$B$11:$B$200,0),25))</f>
        <v/>
      </c>
      <c r="Z20" s="183" t="str">
        <f>IF(B20="","",INDEX(GEWICHT!$B$11:$AK$200,MATCH(B20,GEWICHT!$B$11:$B$200,0),27))</f>
        <v/>
      </c>
      <c r="AB20" s="75" t="str">
        <f>IF(B20="","",INDEX(GEWICHT!$B$11:$AK$200,MATCH(B20,GEWICHT!$B$11:$B$200,0),29))</f>
        <v/>
      </c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</row>
    <row r="21" spans="2:54" ht="15" customHeight="1">
      <c r="B21" s="77"/>
      <c r="C21" s="91"/>
      <c r="D21" s="75" t="str">
        <f>IF(B21="","",INDEX(GEWICHT!$B$11:$H$200,MATCH(B21,GEWICHT!$B$11:$B$200,0),5))</f>
        <v/>
      </c>
      <c r="E21" s="100"/>
      <c r="F21" s="75" t="str">
        <f>IF(B21="","",INDEX(GEWICHT!$B$11:$H$200,MATCH(B21,GEWICHT!$B$11:$B$200,0),7))</f>
        <v/>
      </c>
      <c r="G21" s="106"/>
      <c r="H21" s="75" t="str">
        <f>IF(B21="","",INDEX(GEWICHT!$B$11:$Z$200,MATCH(B21,GEWICHT!$B$11:$B$200,0),9))</f>
        <v/>
      </c>
      <c r="I21" s="103"/>
      <c r="J21" s="243" t="str">
        <f>IF(B21="","",INDEX(GEWICHT!$B$11:$Z$200,MATCH(B21,GEWICHT!$B$11:$B$200,0),11))</f>
        <v/>
      </c>
      <c r="K21" s="109"/>
      <c r="L21" s="75" t="str">
        <f>IF(B21="","",INDEX(GEWICHT!$B$11:$Z$200,MATCH(B21,GEWICHT!$B$11:$B$200,0),13))</f>
        <v/>
      </c>
      <c r="M21" s="106"/>
      <c r="N21" s="75" t="str">
        <f>IF(B21="","",INDEX(GEWICHT!$B$11:$Z$200,MATCH(B21,GEWICHT!$B$11:$B$200,0),15))</f>
        <v/>
      </c>
      <c r="O21" s="106"/>
      <c r="P21" s="75" t="str">
        <f>IF(B21="","",INDEX(GEWICHT!$B$11:$Z$200,MATCH(B21,GEWICHT!$B$11:$B$200,0),17))</f>
        <v/>
      </c>
      <c r="Q21" s="106"/>
      <c r="R21" s="75" t="str">
        <f>IF(B21="","",INDEX(GEWICHT!$B$11:$Z$200,MATCH(B21,GEWICHT!$B$11:$B$200,0),19))</f>
        <v/>
      </c>
      <c r="T21" s="75" t="str">
        <f>IF(B21="","",INDEX(GEWICHT!$B$11:$Z$200,MATCH(B21,GEWICHT!$B$11:$B$200,0),21))</f>
        <v/>
      </c>
      <c r="V21" s="183" t="str">
        <f>IF(B21="","",INDEX(GEWICHT!$B$11:$Z$200,MATCH(B21,GEWICHT!$B$11:$B$200,0),23))</f>
        <v/>
      </c>
      <c r="W21" s="106"/>
      <c r="X21" s="183" t="str">
        <f>IF(B21="","",INDEX(GEWICHT!$B$11:$Z$200,MATCH(B21,GEWICHT!$B$11:$B$200,0),25))</f>
        <v/>
      </c>
      <c r="Z21" s="183" t="str">
        <f>IF(B21="","",INDEX(GEWICHT!$B$11:$AK$200,MATCH(B21,GEWICHT!$B$11:$B$200,0),27))</f>
        <v/>
      </c>
      <c r="AB21" s="75" t="str">
        <f>IF(B21="","",INDEX(GEWICHT!$B$11:$AK$200,MATCH(B21,GEWICHT!$B$11:$B$200,0),29))</f>
        <v/>
      </c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</row>
    <row r="22" spans="2:54" ht="15" customHeight="1">
      <c r="B22" s="77"/>
      <c r="C22" s="91"/>
      <c r="D22" s="75" t="str">
        <f>IF(B22="","",INDEX(GEWICHT!$B$11:$H$200,MATCH(B22,GEWICHT!$B$11:$B$200,0),5))</f>
        <v/>
      </c>
      <c r="E22" s="100"/>
      <c r="F22" s="75" t="str">
        <f>IF(B22="","",INDEX(GEWICHT!$B$11:$H$200,MATCH(B22,GEWICHT!$B$11:$B$200,0),7))</f>
        <v/>
      </c>
      <c r="G22" s="106"/>
      <c r="H22" s="75" t="str">
        <f>IF(B22="","",INDEX(GEWICHT!$B$11:$Z$200,MATCH(B22,GEWICHT!$B$11:$B$200,0),9))</f>
        <v/>
      </c>
      <c r="I22" s="103"/>
      <c r="J22" s="243" t="str">
        <f>IF(B22="","",INDEX(GEWICHT!$B$11:$Z$200,MATCH(B22,GEWICHT!$B$11:$B$200,0),11))</f>
        <v/>
      </c>
      <c r="K22" s="109"/>
      <c r="L22" s="75" t="str">
        <f>IF(B22="","",INDEX(GEWICHT!$B$11:$Z$200,MATCH(B22,GEWICHT!$B$11:$B$200,0),13))</f>
        <v/>
      </c>
      <c r="M22" s="106"/>
      <c r="N22" s="75" t="str">
        <f>IF(B22="","",INDEX(GEWICHT!$B$11:$Z$200,MATCH(B22,GEWICHT!$B$11:$B$200,0),15))</f>
        <v/>
      </c>
      <c r="O22" s="106"/>
      <c r="P22" s="75" t="str">
        <f>IF(B22="","",INDEX(GEWICHT!$B$11:$Z$200,MATCH(B22,GEWICHT!$B$11:$B$200,0),17))</f>
        <v/>
      </c>
      <c r="Q22" s="106"/>
      <c r="R22" s="75" t="str">
        <f>IF(B22="","",INDEX(GEWICHT!$B$11:$Z$200,MATCH(B22,GEWICHT!$B$11:$B$200,0),19))</f>
        <v/>
      </c>
      <c r="T22" s="75" t="str">
        <f>IF(B22="","",INDEX(GEWICHT!$B$11:$Z$200,MATCH(B22,GEWICHT!$B$11:$B$200,0),21))</f>
        <v/>
      </c>
      <c r="V22" s="183" t="str">
        <f>IF(B22="","",INDEX(GEWICHT!$B$11:$Z$200,MATCH(B22,GEWICHT!$B$11:$B$200,0),23))</f>
        <v/>
      </c>
      <c r="W22" s="106"/>
      <c r="X22" s="183" t="str">
        <f>IF(B22="","",INDEX(GEWICHT!$B$11:$Z$200,MATCH(B22,GEWICHT!$B$11:$B$200,0),25))</f>
        <v/>
      </c>
      <c r="Z22" s="183" t="str">
        <f>IF(B22="","",INDEX(GEWICHT!$B$11:$AK$200,MATCH(B22,GEWICHT!$B$11:$B$200,0),27))</f>
        <v/>
      </c>
      <c r="AB22" s="75" t="str">
        <f>IF(B22="","",INDEX(GEWICHT!$B$11:$AK$200,MATCH(B22,GEWICHT!$B$11:$B$200,0),29))</f>
        <v/>
      </c>
      <c r="AF22" s="102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</row>
    <row r="23" spans="2:54" ht="15" customHeight="1">
      <c r="B23" s="77"/>
      <c r="C23" s="91"/>
      <c r="D23" s="75" t="str">
        <f>IF(B23="","",INDEX(GEWICHT!$B$11:$H$200,MATCH(B23,GEWICHT!$B$11:$B$200,0),5))</f>
        <v/>
      </c>
      <c r="E23" s="100"/>
      <c r="F23" s="75" t="str">
        <f>IF(B23="","",INDEX(GEWICHT!$B$11:$H$200,MATCH(B23,GEWICHT!$B$11:$B$200,0),7))</f>
        <v/>
      </c>
      <c r="G23" s="106"/>
      <c r="H23" s="75" t="str">
        <f>IF(B23="","",INDEX(GEWICHT!$B$11:$Z$200,MATCH(B23,GEWICHT!$B$11:$B$200,0),9))</f>
        <v/>
      </c>
      <c r="I23" s="103"/>
      <c r="J23" s="243" t="str">
        <f>IF(B23="","",INDEX(GEWICHT!$B$11:$Z$200,MATCH(B23,GEWICHT!$B$11:$B$200,0),11))</f>
        <v/>
      </c>
      <c r="K23" s="109"/>
      <c r="L23" s="75" t="str">
        <f>IF(B23="","",INDEX(GEWICHT!$B$11:$Z$200,MATCH(B23,GEWICHT!$B$11:$B$200,0),13))</f>
        <v/>
      </c>
      <c r="M23" s="106"/>
      <c r="N23" s="75" t="str">
        <f>IF(B23="","",INDEX(GEWICHT!$B$11:$Z$200,MATCH(B23,GEWICHT!$B$11:$B$200,0),15))</f>
        <v/>
      </c>
      <c r="O23" s="106"/>
      <c r="P23" s="75" t="str">
        <f>IF(B23="","",INDEX(GEWICHT!$B$11:$Z$200,MATCH(B23,GEWICHT!$B$11:$B$200,0),17))</f>
        <v/>
      </c>
      <c r="Q23" s="106"/>
      <c r="R23" s="75" t="str">
        <f>IF(B23="","",INDEX(GEWICHT!$B$11:$Z$200,MATCH(B23,GEWICHT!$B$11:$B$200,0),19))</f>
        <v/>
      </c>
      <c r="T23" s="75" t="str">
        <f>IF(B23="","",INDEX(GEWICHT!$B$11:$Z$200,MATCH(B23,GEWICHT!$B$11:$B$200,0),21))</f>
        <v/>
      </c>
      <c r="V23" s="183" t="str">
        <f>IF(B23="","",INDEX(GEWICHT!$B$11:$Z$200,MATCH(B23,GEWICHT!$B$11:$B$200,0),23))</f>
        <v/>
      </c>
      <c r="W23" s="106"/>
      <c r="X23" s="183" t="str">
        <f>IF(B23="","",INDEX(GEWICHT!$B$11:$Z$200,MATCH(B23,GEWICHT!$B$11:$B$200,0),25))</f>
        <v/>
      </c>
      <c r="Z23" s="183" t="str">
        <f>IF(B23="","",INDEX(GEWICHT!$B$11:$AK$200,MATCH(B23,GEWICHT!$B$11:$B$200,0),27))</f>
        <v/>
      </c>
      <c r="AB23" s="75" t="str">
        <f>IF(B23="","",INDEX(GEWICHT!$B$11:$AK$200,MATCH(B23,GEWICHT!$B$11:$B$200,0),29))</f>
        <v/>
      </c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</row>
    <row r="24" spans="2:54" ht="15" customHeight="1">
      <c r="B24" s="77"/>
      <c r="C24" s="91"/>
      <c r="D24" s="75" t="str">
        <f>IF(B24="","",INDEX(GEWICHT!$B$11:$H$200,MATCH(B24,GEWICHT!$B$11:$B$200,0),5))</f>
        <v/>
      </c>
      <c r="E24" s="100"/>
      <c r="F24" s="75" t="str">
        <f>IF(B24="","",INDEX(GEWICHT!$B$11:$H$200,MATCH(B24,GEWICHT!$B$11:$B$200,0),7))</f>
        <v/>
      </c>
      <c r="G24" s="106"/>
      <c r="H24" s="75" t="str">
        <f>IF(B24="","",INDEX(GEWICHT!$B$11:$Z$200,MATCH(B24,GEWICHT!$B$11:$B$200,0),9))</f>
        <v/>
      </c>
      <c r="I24" s="103"/>
      <c r="J24" s="243" t="str">
        <f>IF(B24="","",INDEX(GEWICHT!$B$11:$Z$200,MATCH(B24,GEWICHT!$B$11:$B$200,0),11))</f>
        <v/>
      </c>
      <c r="K24" s="109"/>
      <c r="L24" s="75" t="str">
        <f>IF(B24="","",INDEX(GEWICHT!$B$11:$Z$200,MATCH(B24,GEWICHT!$B$11:$B$200,0),13))</f>
        <v/>
      </c>
      <c r="M24" s="106"/>
      <c r="N24" s="75" t="str">
        <f>IF(B24="","",INDEX(GEWICHT!$B$11:$Z$200,MATCH(B24,GEWICHT!$B$11:$B$200,0),15))</f>
        <v/>
      </c>
      <c r="O24" s="106"/>
      <c r="P24" s="75" t="str">
        <f>IF(B24="","",INDEX(GEWICHT!$B$11:$Z$200,MATCH(B24,GEWICHT!$B$11:$B$200,0),17))</f>
        <v/>
      </c>
      <c r="Q24" s="106"/>
      <c r="R24" s="75" t="str">
        <f>IF(B24="","",INDEX(GEWICHT!$B$11:$Z$200,MATCH(B24,GEWICHT!$B$11:$B$200,0),19))</f>
        <v/>
      </c>
      <c r="T24" s="75" t="str">
        <f>IF(B24="","",INDEX(GEWICHT!$B$11:$Z$200,MATCH(B24,GEWICHT!$B$11:$B$200,0),21))</f>
        <v/>
      </c>
      <c r="V24" s="183" t="str">
        <f>IF(B24="","",INDEX(GEWICHT!$B$11:$Z$200,MATCH(B24,GEWICHT!$B$11:$B$200,0),23))</f>
        <v/>
      </c>
      <c r="W24" s="106"/>
      <c r="X24" s="183" t="str">
        <f>IF(B24="","",INDEX(GEWICHT!$B$11:$Z$200,MATCH(B24,GEWICHT!$B$11:$B$200,0),25))</f>
        <v/>
      </c>
      <c r="Z24" s="183" t="str">
        <f>IF(B24="","",INDEX(GEWICHT!$B$11:$AK$200,MATCH(B24,GEWICHT!$B$11:$B$200,0),27))</f>
        <v/>
      </c>
      <c r="AB24" s="75" t="str">
        <f>IF(B24="","",INDEX(GEWICHT!$B$11:$AK$200,MATCH(B24,GEWICHT!$B$11:$B$200,0),29))</f>
        <v/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</row>
    <row r="25" spans="2:54" ht="15" customHeight="1">
      <c r="B25" s="77"/>
      <c r="C25" s="91"/>
      <c r="D25" s="75" t="str">
        <f>IF(B25="","",INDEX(GEWICHT!$B$11:$H$200,MATCH(B25,GEWICHT!$B$11:$B$200,0),5))</f>
        <v/>
      </c>
      <c r="E25" s="100"/>
      <c r="F25" s="75" t="str">
        <f>IF(B25="","",INDEX(GEWICHT!$B$11:$H$200,MATCH(B25,GEWICHT!$B$11:$B$200,0),7))</f>
        <v/>
      </c>
      <c r="G25" s="106"/>
      <c r="H25" s="75" t="str">
        <f>IF(B25="","",INDEX(GEWICHT!$B$11:$Z$200,MATCH(B25,GEWICHT!$B$11:$B$200,0),9))</f>
        <v/>
      </c>
      <c r="I25" s="103"/>
      <c r="J25" s="243" t="str">
        <f>IF(B25="","",INDEX(GEWICHT!$B$11:$Z$200,MATCH(B25,GEWICHT!$B$11:$B$200,0),11))</f>
        <v/>
      </c>
      <c r="K25" s="109"/>
      <c r="L25" s="75" t="str">
        <f>IF(B25="","",INDEX(GEWICHT!$B$11:$Z$200,MATCH(B25,GEWICHT!$B$11:$B$200,0),13))</f>
        <v/>
      </c>
      <c r="M25" s="106"/>
      <c r="N25" s="75" t="str">
        <f>IF(B25="","",INDEX(GEWICHT!$B$11:$Z$200,MATCH(B25,GEWICHT!$B$11:$B$200,0),15))</f>
        <v/>
      </c>
      <c r="O25" s="106"/>
      <c r="P25" s="75" t="str">
        <f>IF(B25="","",INDEX(GEWICHT!$B$11:$Z$200,MATCH(B25,GEWICHT!$B$11:$B$200,0),17))</f>
        <v/>
      </c>
      <c r="Q25" s="106"/>
      <c r="R25" s="75" t="str">
        <f>IF(B25="","",INDEX(GEWICHT!$B$11:$Z$200,MATCH(B25,GEWICHT!$B$11:$B$200,0),19))</f>
        <v/>
      </c>
      <c r="T25" s="75" t="str">
        <f>IF(B25="","",INDEX(GEWICHT!$B$11:$Z$200,MATCH(B25,GEWICHT!$B$11:$B$200,0),21))</f>
        <v/>
      </c>
      <c r="V25" s="183" t="str">
        <f>IF(B25="","",INDEX(GEWICHT!$B$11:$Z$200,MATCH(B25,GEWICHT!$B$11:$B$200,0),23))</f>
        <v/>
      </c>
      <c r="W25" s="106"/>
      <c r="X25" s="183" t="str">
        <f>IF(B25="","",INDEX(GEWICHT!$B$11:$Z$200,MATCH(B25,GEWICHT!$B$11:$B$200,0),25))</f>
        <v/>
      </c>
      <c r="Z25" s="183" t="str">
        <f>IF(B25="","",INDEX(GEWICHT!$B$11:$AK$200,MATCH(B25,GEWICHT!$B$11:$B$200,0),27))</f>
        <v/>
      </c>
      <c r="AB25" s="75" t="str">
        <f>IF(B25="","",INDEX(GEWICHT!$B$11:$AK$200,MATCH(B25,GEWICHT!$B$11:$B$200,0),29))</f>
        <v/>
      </c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</row>
    <row r="26" spans="2:54" ht="15" customHeight="1">
      <c r="B26" s="77"/>
      <c r="C26" s="91"/>
      <c r="D26" s="75" t="str">
        <f>IF(B26="","",INDEX(GEWICHT!$B$11:$H$200,MATCH(B26,GEWICHT!$B$11:$B$200,0),5))</f>
        <v/>
      </c>
      <c r="E26" s="100"/>
      <c r="F26" s="75" t="str">
        <f>IF(B26="","",INDEX(GEWICHT!$B$11:$H$200,MATCH(B26,GEWICHT!$B$11:$B$200,0),7))</f>
        <v/>
      </c>
      <c r="G26" s="106"/>
      <c r="H26" s="75" t="str">
        <f>IF(B26="","",INDEX(GEWICHT!$B$11:$Z$200,MATCH(B26,GEWICHT!$B$11:$B$200,0),9))</f>
        <v/>
      </c>
      <c r="I26" s="103"/>
      <c r="J26" s="243" t="str">
        <f>IF(B26="","",INDEX(GEWICHT!$B$11:$Z$200,MATCH(B26,GEWICHT!$B$11:$B$200,0),11))</f>
        <v/>
      </c>
      <c r="K26" s="109"/>
      <c r="L26" s="75" t="str">
        <f>IF(B26="","",INDEX(GEWICHT!$B$11:$Z$200,MATCH(B26,GEWICHT!$B$11:$B$200,0),13))</f>
        <v/>
      </c>
      <c r="M26" s="106"/>
      <c r="N26" s="75" t="str">
        <f>IF(B26="","",INDEX(GEWICHT!$B$11:$Z$200,MATCH(B26,GEWICHT!$B$11:$B$200,0),15))</f>
        <v/>
      </c>
      <c r="O26" s="106"/>
      <c r="P26" s="75" t="str">
        <f>IF(B26="","",INDEX(GEWICHT!$B$11:$Z$200,MATCH(B26,GEWICHT!$B$11:$B$200,0),17))</f>
        <v/>
      </c>
      <c r="Q26" s="106"/>
      <c r="R26" s="75" t="str">
        <f>IF(B26="","",INDEX(GEWICHT!$B$11:$Z$200,MATCH(B26,GEWICHT!$B$11:$B$200,0),19))</f>
        <v/>
      </c>
      <c r="T26" s="75" t="str">
        <f>IF(B26="","",INDEX(GEWICHT!$B$11:$Z$200,MATCH(B26,GEWICHT!$B$11:$B$200,0),21))</f>
        <v/>
      </c>
      <c r="V26" s="183" t="str">
        <f>IF(B26="","",INDEX(GEWICHT!$B$11:$Z$200,MATCH(B26,GEWICHT!$B$11:$B$200,0),23))</f>
        <v/>
      </c>
      <c r="W26" s="106"/>
      <c r="X26" s="183" t="str">
        <f>IF(B26="","",INDEX(GEWICHT!$B$11:$Z$200,MATCH(B26,GEWICHT!$B$11:$B$200,0),25))</f>
        <v/>
      </c>
      <c r="Z26" s="183" t="str">
        <f>IF(B26="","",INDEX(GEWICHT!$B$11:$AK$200,MATCH(B26,GEWICHT!$B$11:$B$200,0),27))</f>
        <v/>
      </c>
      <c r="AB26" s="75" t="str">
        <f>IF(B26="","",INDEX(GEWICHT!$B$11:$AK$200,MATCH(B26,GEWICHT!$B$11:$B$200,0),29))</f>
        <v/>
      </c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</row>
    <row r="27" spans="2:54" ht="15" customHeight="1">
      <c r="B27" s="77"/>
      <c r="C27" s="91"/>
      <c r="D27" s="75" t="str">
        <f>IF(B27="","",INDEX(GEWICHT!$B$11:$H$200,MATCH(B27,GEWICHT!$B$11:$B$200,0),5))</f>
        <v/>
      </c>
      <c r="E27" s="100"/>
      <c r="F27" s="75" t="str">
        <f>IF(B27="","",INDEX(GEWICHT!$B$11:$H$200,MATCH(B27,GEWICHT!$B$11:$B$200,0),7))</f>
        <v/>
      </c>
      <c r="G27" s="106"/>
      <c r="H27" s="75" t="str">
        <f>IF(B27="","",INDEX(GEWICHT!$B$11:$Z$200,MATCH(B27,GEWICHT!$B$11:$B$200,0),9))</f>
        <v/>
      </c>
      <c r="I27" s="103"/>
      <c r="J27" s="243" t="str">
        <f>IF(B27="","",INDEX(GEWICHT!$B$11:$Z$200,MATCH(B27,GEWICHT!$B$11:$B$200,0),11))</f>
        <v/>
      </c>
      <c r="K27" s="109"/>
      <c r="L27" s="75" t="str">
        <f>IF(B27="","",INDEX(GEWICHT!$B$11:$Z$200,MATCH(B27,GEWICHT!$B$11:$B$200,0),13))</f>
        <v/>
      </c>
      <c r="M27" s="106"/>
      <c r="N27" s="75" t="str">
        <f>IF(B27="","",INDEX(GEWICHT!$B$11:$Z$200,MATCH(B27,GEWICHT!$B$11:$B$200,0),15))</f>
        <v/>
      </c>
      <c r="O27" s="106"/>
      <c r="P27" s="75" t="str">
        <f>IF(B27="","",INDEX(GEWICHT!$B$11:$Z$200,MATCH(B27,GEWICHT!$B$11:$B$200,0),17))</f>
        <v/>
      </c>
      <c r="Q27" s="106"/>
      <c r="R27" s="75" t="str">
        <f>IF(B27="","",INDEX(GEWICHT!$B$11:$Z$200,MATCH(B27,GEWICHT!$B$11:$B$200,0),19))</f>
        <v/>
      </c>
      <c r="T27" s="75" t="str">
        <f>IF(B27="","",INDEX(GEWICHT!$B$11:$Z$200,MATCH(B27,GEWICHT!$B$11:$B$200,0),21))</f>
        <v/>
      </c>
      <c r="V27" s="183" t="str">
        <f>IF(B27="","",INDEX(GEWICHT!$B$11:$Z$200,MATCH(B27,GEWICHT!$B$11:$B$200,0),23))</f>
        <v/>
      </c>
      <c r="W27" s="106"/>
      <c r="X27" s="183" t="str">
        <f>IF(B27="","",INDEX(GEWICHT!$B$11:$Z$200,MATCH(B27,GEWICHT!$B$11:$B$200,0),25))</f>
        <v/>
      </c>
      <c r="Z27" s="183" t="str">
        <f>IF(B27="","",INDEX(GEWICHT!$B$11:$AK$200,MATCH(B27,GEWICHT!$B$11:$B$200,0),27))</f>
        <v/>
      </c>
      <c r="AB27" s="75" t="str">
        <f>IF(B27="","",INDEX(GEWICHT!$B$11:$AK$200,MATCH(B27,GEWICHT!$B$11:$B$200,0),29))</f>
        <v/>
      </c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</row>
    <row r="28" spans="2:54" ht="15" customHeight="1">
      <c r="B28" s="77"/>
      <c r="C28" s="91"/>
      <c r="D28" s="75" t="str">
        <f>IF(B28="","",INDEX(GEWICHT!$B$11:$H$200,MATCH(B28,GEWICHT!$B$11:$B$200,0),5))</f>
        <v/>
      </c>
      <c r="E28" s="100"/>
      <c r="F28" s="75" t="str">
        <f>IF(B28="","",INDEX(GEWICHT!$B$11:$H$200,MATCH(B28,GEWICHT!$B$11:$B$200,0),7))</f>
        <v/>
      </c>
      <c r="G28" s="106"/>
      <c r="H28" s="75" t="str">
        <f>IF(B28="","",INDEX(GEWICHT!$B$11:$Z$200,MATCH(B28,GEWICHT!$B$11:$B$200,0),9))</f>
        <v/>
      </c>
      <c r="I28" s="103"/>
      <c r="J28" s="243" t="str">
        <f>IF(B28="","",INDEX(GEWICHT!$B$11:$Z$200,MATCH(B28,GEWICHT!$B$11:$B$200,0),11))</f>
        <v/>
      </c>
      <c r="K28" s="109"/>
      <c r="L28" s="75" t="str">
        <f>IF(B28="","",INDEX(GEWICHT!$B$11:$Z$200,MATCH(B28,GEWICHT!$B$11:$B$200,0),13))</f>
        <v/>
      </c>
      <c r="M28" s="106"/>
      <c r="N28" s="75" t="str">
        <f>IF(B28="","",INDEX(GEWICHT!$B$11:$Z$200,MATCH(B28,GEWICHT!$B$11:$B$200,0),15))</f>
        <v/>
      </c>
      <c r="O28" s="106"/>
      <c r="P28" s="75" t="str">
        <f>IF(B28="","",INDEX(GEWICHT!$B$11:$Z$200,MATCH(B28,GEWICHT!$B$11:$B$200,0),17))</f>
        <v/>
      </c>
      <c r="Q28" s="106"/>
      <c r="R28" s="75" t="str">
        <f>IF(B28="","",INDEX(GEWICHT!$B$11:$Z$200,MATCH(B28,GEWICHT!$B$11:$B$200,0),19))</f>
        <v/>
      </c>
      <c r="T28" s="75" t="str">
        <f>IF(B28="","",INDEX(GEWICHT!$B$11:$Z$200,MATCH(B28,GEWICHT!$B$11:$B$200,0),21))</f>
        <v/>
      </c>
      <c r="V28" s="183" t="str">
        <f>IF(B28="","",INDEX(GEWICHT!$B$11:$Z$200,MATCH(B28,GEWICHT!$B$11:$B$200,0),23))</f>
        <v/>
      </c>
      <c r="W28" s="106"/>
      <c r="X28" s="183" t="str">
        <f>IF(B28="","",INDEX(GEWICHT!$B$11:$Z$200,MATCH(B28,GEWICHT!$B$11:$B$200,0),25))</f>
        <v/>
      </c>
      <c r="Z28" s="183" t="str">
        <f>IF(B28="","",INDEX(GEWICHT!$B$11:$AK$200,MATCH(B28,GEWICHT!$B$11:$B$200,0),27))</f>
        <v/>
      </c>
      <c r="AB28" s="75" t="str">
        <f>IF(B28="","",INDEX(GEWICHT!$B$11:$AK$200,MATCH(B28,GEWICHT!$B$11:$B$200,0),29))</f>
        <v/>
      </c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</row>
    <row r="29" spans="2:54" ht="15" customHeight="1">
      <c r="B29" s="77"/>
      <c r="C29" s="91"/>
      <c r="D29" s="75" t="str">
        <f>IF(B29="","",INDEX(GEWICHT!$B$11:$H$200,MATCH(B29,GEWICHT!$B$11:$B$200,0),5))</f>
        <v/>
      </c>
      <c r="E29" s="100"/>
      <c r="F29" s="75" t="str">
        <f>IF(B29="","",INDEX(GEWICHT!$B$11:$H$200,MATCH(B29,GEWICHT!$B$11:$B$200,0),7))</f>
        <v/>
      </c>
      <c r="G29" s="106"/>
      <c r="H29" s="75" t="str">
        <f>IF(B29="","",INDEX(GEWICHT!$B$11:$Z$200,MATCH(B29,GEWICHT!$B$11:$B$200,0),9))</f>
        <v/>
      </c>
      <c r="I29" s="103"/>
      <c r="J29" s="243" t="str">
        <f>IF(B29="","",INDEX(GEWICHT!$B$11:$Z$200,MATCH(B29,GEWICHT!$B$11:$B$200,0),11))</f>
        <v/>
      </c>
      <c r="K29" s="109"/>
      <c r="L29" s="75" t="str">
        <f>IF(B29="","",INDEX(GEWICHT!$B$11:$Z$200,MATCH(B29,GEWICHT!$B$11:$B$200,0),13))</f>
        <v/>
      </c>
      <c r="M29" s="106"/>
      <c r="N29" s="75" t="str">
        <f>IF(B29="","",INDEX(GEWICHT!$B$11:$Z$200,MATCH(B29,GEWICHT!$B$11:$B$200,0),15))</f>
        <v/>
      </c>
      <c r="O29" s="106"/>
      <c r="P29" s="75" t="str">
        <f>IF(B29="","",INDEX(GEWICHT!$B$11:$Z$200,MATCH(B29,GEWICHT!$B$11:$B$200,0),17))</f>
        <v/>
      </c>
      <c r="Q29" s="106"/>
      <c r="R29" s="75" t="str">
        <f>IF(B29="","",INDEX(GEWICHT!$B$11:$Z$200,MATCH(B29,GEWICHT!$B$11:$B$200,0),19))</f>
        <v/>
      </c>
      <c r="T29" s="75" t="str">
        <f>IF(B29="","",INDEX(GEWICHT!$B$11:$Z$200,MATCH(B29,GEWICHT!$B$11:$B$200,0),21))</f>
        <v/>
      </c>
      <c r="V29" s="183" t="str">
        <f>IF(B29="","",INDEX(GEWICHT!$B$11:$Z$200,MATCH(B29,GEWICHT!$B$11:$B$200,0),23))</f>
        <v/>
      </c>
      <c r="W29" s="106"/>
      <c r="X29" s="183" t="str">
        <f>IF(B29="","",INDEX(GEWICHT!$B$11:$Z$200,MATCH(B29,GEWICHT!$B$11:$B$200,0),25))</f>
        <v/>
      </c>
      <c r="Z29" s="183" t="str">
        <f>IF(B29="","",INDEX(GEWICHT!$B$11:$AK$200,MATCH(B29,GEWICHT!$B$11:$B$200,0),27))</f>
        <v/>
      </c>
      <c r="AB29" s="75" t="str">
        <f>IF(B29="","",INDEX(GEWICHT!$B$11:$AK$200,MATCH(B29,GEWICHT!$B$11:$B$200,0),29))</f>
        <v/>
      </c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</row>
    <row r="30" spans="2:54" ht="15" customHeight="1">
      <c r="B30" s="77"/>
      <c r="C30" s="91"/>
      <c r="D30" s="75" t="str">
        <f>IF(B30="","",INDEX(GEWICHT!$B$11:$H$200,MATCH(B30,GEWICHT!$B$11:$B$200,0),5))</f>
        <v/>
      </c>
      <c r="E30" s="100"/>
      <c r="F30" s="75" t="str">
        <f>IF(B30="","",INDEX(GEWICHT!$B$11:$H$200,MATCH(B30,GEWICHT!$B$11:$B$200,0),7))</f>
        <v/>
      </c>
      <c r="G30" s="106"/>
      <c r="H30" s="75" t="str">
        <f>IF(B30="","",INDEX(GEWICHT!$B$11:$Z$200,MATCH(B30,GEWICHT!$B$11:$B$200,0),9))</f>
        <v/>
      </c>
      <c r="I30" s="103"/>
      <c r="J30" s="243" t="str">
        <f>IF(B30="","",INDEX(GEWICHT!$B$11:$Z$200,MATCH(B30,GEWICHT!$B$11:$B$200,0),11))</f>
        <v/>
      </c>
      <c r="K30" s="109"/>
      <c r="L30" s="75" t="str">
        <f>IF(B30="","",INDEX(GEWICHT!$B$11:$Z$200,MATCH(B30,GEWICHT!$B$11:$B$200,0),13))</f>
        <v/>
      </c>
      <c r="M30" s="106"/>
      <c r="N30" s="75" t="str">
        <f>IF(B30="","",INDEX(GEWICHT!$B$11:$Z$200,MATCH(B30,GEWICHT!$B$11:$B$200,0),15))</f>
        <v/>
      </c>
      <c r="O30" s="106"/>
      <c r="P30" s="75" t="str">
        <f>IF(B30="","",INDEX(GEWICHT!$B$11:$Z$200,MATCH(B30,GEWICHT!$B$11:$B$200,0),17))</f>
        <v/>
      </c>
      <c r="Q30" s="106"/>
      <c r="R30" s="75" t="str">
        <f>IF(B30="","",INDEX(GEWICHT!$B$11:$Z$200,MATCH(B30,GEWICHT!$B$11:$B$200,0),19))</f>
        <v/>
      </c>
      <c r="T30" s="75" t="str">
        <f>IF(B30="","",INDEX(GEWICHT!$B$11:$Z$200,MATCH(B30,GEWICHT!$B$11:$B$200,0),21))</f>
        <v/>
      </c>
      <c r="V30" s="183" t="str">
        <f>IF(B30="","",INDEX(GEWICHT!$B$11:$Z$200,MATCH(B30,GEWICHT!$B$11:$B$200,0),23))</f>
        <v/>
      </c>
      <c r="W30" s="106"/>
      <c r="X30" s="183" t="str">
        <f>IF(B30="","",INDEX(GEWICHT!$B$11:$Z$200,MATCH(B30,GEWICHT!$B$11:$B$200,0),25))</f>
        <v/>
      </c>
      <c r="Z30" s="183" t="str">
        <f>IF(B30="","",INDEX(GEWICHT!$B$11:$AK$200,MATCH(B30,GEWICHT!$B$11:$B$200,0),27))</f>
        <v/>
      </c>
      <c r="AB30" s="75" t="str">
        <f>IF(B30="","",INDEX(GEWICHT!$B$11:$AK$200,MATCH(B30,GEWICHT!$B$11:$B$200,0),29))</f>
        <v/>
      </c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</row>
    <row r="31" spans="2:54" ht="15" customHeight="1">
      <c r="B31" s="77"/>
      <c r="C31" s="91"/>
      <c r="D31" s="75" t="str">
        <f>IF(B31="","",INDEX(GEWICHT!$B$11:$H$200,MATCH(B31,GEWICHT!$B$11:$B$200,0),5))</f>
        <v/>
      </c>
      <c r="E31" s="100"/>
      <c r="F31" s="75" t="str">
        <f>IF(B31="","",INDEX(GEWICHT!$B$11:$H$200,MATCH(B31,GEWICHT!$B$11:$B$200,0),7))</f>
        <v/>
      </c>
      <c r="G31" s="106"/>
      <c r="H31" s="75" t="str">
        <f>IF(B31="","",INDEX(GEWICHT!$B$11:$Z$200,MATCH(B31,GEWICHT!$B$11:$B$200,0),9))</f>
        <v/>
      </c>
      <c r="I31" s="103"/>
      <c r="J31" s="243" t="str">
        <f>IF(B31="","",INDEX(GEWICHT!$B$11:$Z$200,MATCH(B31,GEWICHT!$B$11:$B$200,0),11))</f>
        <v/>
      </c>
      <c r="K31" s="109"/>
      <c r="L31" s="75" t="str">
        <f>IF(B31="","",INDEX(GEWICHT!$B$11:$Z$200,MATCH(B31,GEWICHT!$B$11:$B$200,0),13))</f>
        <v/>
      </c>
      <c r="M31" s="106"/>
      <c r="N31" s="75" t="str">
        <f>IF(B31="","",INDEX(GEWICHT!$B$11:$Z$200,MATCH(B31,GEWICHT!$B$11:$B$200,0),15))</f>
        <v/>
      </c>
      <c r="O31" s="106"/>
      <c r="P31" s="75" t="str">
        <f>IF(B31="","",INDEX(GEWICHT!$B$11:$Z$200,MATCH(B31,GEWICHT!$B$11:$B$200,0),17))</f>
        <v/>
      </c>
      <c r="Q31" s="106"/>
      <c r="R31" s="75" t="str">
        <f>IF(B31="","",INDEX(GEWICHT!$B$11:$Z$200,MATCH(B31,GEWICHT!$B$11:$B$200,0),19))</f>
        <v/>
      </c>
      <c r="T31" s="75" t="str">
        <f>IF(B31="","",INDEX(GEWICHT!$B$11:$Z$200,MATCH(B31,GEWICHT!$B$11:$B$200,0),21))</f>
        <v/>
      </c>
      <c r="V31" s="183" t="str">
        <f>IF(B31="","",INDEX(GEWICHT!$B$11:$Z$200,MATCH(B31,GEWICHT!$B$11:$B$200,0),23))</f>
        <v/>
      </c>
      <c r="W31" s="106"/>
      <c r="X31" s="183" t="str">
        <f>IF(B31="","",INDEX(GEWICHT!$B$11:$Z$200,MATCH(B31,GEWICHT!$B$11:$B$200,0),25))</f>
        <v/>
      </c>
      <c r="Z31" s="183" t="str">
        <f>IF(B31="","",INDEX(GEWICHT!$B$11:$AK$200,MATCH(B31,GEWICHT!$B$11:$B$200,0),27))</f>
        <v/>
      </c>
      <c r="AB31" s="75" t="str">
        <f>IF(B31="","",INDEX(GEWICHT!$B$11:$AK$200,MATCH(B31,GEWICHT!$B$11:$B$200,0),29))</f>
        <v/>
      </c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</row>
    <row r="32" spans="2:54" ht="15" customHeight="1">
      <c r="B32" s="77"/>
      <c r="C32" s="91"/>
      <c r="D32" s="75" t="str">
        <f>IF(B32="","",INDEX(GEWICHT!$B$11:$H$200,MATCH(B32,GEWICHT!$B$11:$B$200,0),5))</f>
        <v/>
      </c>
      <c r="E32" s="100"/>
      <c r="F32" s="75" t="str">
        <f>IF(B32="","",INDEX(GEWICHT!$B$11:$H$200,MATCH(B32,GEWICHT!$B$11:$B$200,0),7))</f>
        <v/>
      </c>
      <c r="G32" s="106"/>
      <c r="H32" s="75" t="str">
        <f>IF(B32="","",INDEX(GEWICHT!$B$11:$Z$200,MATCH(B32,GEWICHT!$B$11:$B$200,0),9))</f>
        <v/>
      </c>
      <c r="I32" s="103"/>
      <c r="J32" s="243" t="str">
        <f>IF(B32="","",INDEX(GEWICHT!$B$11:$Z$200,MATCH(B32,GEWICHT!$B$11:$B$200,0),11))</f>
        <v/>
      </c>
      <c r="K32" s="109"/>
      <c r="L32" s="75" t="str">
        <f>IF(B32="","",INDEX(GEWICHT!$B$11:$Z$200,MATCH(B32,GEWICHT!$B$11:$B$200,0),13))</f>
        <v/>
      </c>
      <c r="M32" s="106"/>
      <c r="N32" s="75" t="str">
        <f>IF(B32="","",INDEX(GEWICHT!$B$11:$Z$200,MATCH(B32,GEWICHT!$B$11:$B$200,0),15))</f>
        <v/>
      </c>
      <c r="O32" s="106"/>
      <c r="P32" s="75" t="str">
        <f>IF(B32="","",INDEX(GEWICHT!$B$11:$Z$200,MATCH(B32,GEWICHT!$B$11:$B$200,0),17))</f>
        <v/>
      </c>
      <c r="Q32" s="106"/>
      <c r="R32" s="75" t="str">
        <f>IF(B32="","",INDEX(GEWICHT!$B$11:$Z$200,MATCH(B32,GEWICHT!$B$11:$B$200,0),19))</f>
        <v/>
      </c>
      <c r="T32" s="75" t="str">
        <f>IF(B32="","",INDEX(GEWICHT!$B$11:$Z$200,MATCH(B32,GEWICHT!$B$11:$B$200,0),21))</f>
        <v/>
      </c>
      <c r="V32" s="183" t="str">
        <f>IF(B32="","",INDEX(GEWICHT!$B$11:$Z$200,MATCH(B32,GEWICHT!$B$11:$B$200,0),23))</f>
        <v/>
      </c>
      <c r="W32" s="106"/>
      <c r="X32" s="183" t="str">
        <f>IF(B32="","",INDEX(GEWICHT!$B$11:$Z$200,MATCH(B32,GEWICHT!$B$11:$B$200,0),25))</f>
        <v/>
      </c>
      <c r="Z32" s="183" t="str">
        <f>IF(B32="","",INDEX(GEWICHT!$B$11:$AK$200,MATCH(B32,GEWICHT!$B$11:$B$200,0),27))</f>
        <v/>
      </c>
      <c r="AB32" s="75" t="str">
        <f>IF(B32="","",INDEX(GEWICHT!$B$11:$AK$200,MATCH(B32,GEWICHT!$B$11:$B$200,0),29))</f>
        <v/>
      </c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</row>
    <row r="33" spans="2:54" ht="15" customHeight="1">
      <c r="B33" s="77"/>
      <c r="C33" s="91"/>
      <c r="D33" s="75" t="str">
        <f>IF(B33="","",INDEX(GEWICHT!$B$11:$H$200,MATCH(B33,GEWICHT!$B$11:$B$200,0),5))</f>
        <v/>
      </c>
      <c r="E33" s="100"/>
      <c r="F33" s="75" t="str">
        <f>IF(B33="","",INDEX(GEWICHT!$B$11:$H$200,MATCH(B33,GEWICHT!$B$11:$B$200,0),7))</f>
        <v/>
      </c>
      <c r="G33" s="106"/>
      <c r="H33" s="75" t="str">
        <f>IF(B33="","",INDEX(GEWICHT!$B$11:$Z$200,MATCH(B33,GEWICHT!$B$11:$B$200,0),9))</f>
        <v/>
      </c>
      <c r="I33" s="103"/>
      <c r="J33" s="243" t="str">
        <f>IF(B33="","",INDEX(GEWICHT!$B$11:$Z$200,MATCH(B33,GEWICHT!$B$11:$B$200,0),11))</f>
        <v/>
      </c>
      <c r="K33" s="109"/>
      <c r="L33" s="75" t="str">
        <f>IF(B33="","",INDEX(GEWICHT!$B$11:$Z$200,MATCH(B33,GEWICHT!$B$11:$B$200,0),13))</f>
        <v/>
      </c>
      <c r="M33" s="106"/>
      <c r="N33" s="75" t="str">
        <f>IF(B33="","",INDEX(GEWICHT!$B$11:$Z$200,MATCH(B33,GEWICHT!$B$11:$B$200,0),15))</f>
        <v/>
      </c>
      <c r="O33" s="106"/>
      <c r="P33" s="75" t="str">
        <f>IF(B33="","",INDEX(GEWICHT!$B$11:$Z$200,MATCH(B33,GEWICHT!$B$11:$B$200,0),17))</f>
        <v/>
      </c>
      <c r="Q33" s="106"/>
      <c r="R33" s="75" t="str">
        <f>IF(B33="","",INDEX(GEWICHT!$B$11:$Z$200,MATCH(B33,GEWICHT!$B$11:$B$200,0),19))</f>
        <v/>
      </c>
      <c r="T33" s="75" t="str">
        <f>IF(B33="","",INDEX(GEWICHT!$B$11:$Z$200,MATCH(B33,GEWICHT!$B$11:$B$200,0),21))</f>
        <v/>
      </c>
      <c r="V33" s="183" t="str">
        <f>IF(B33="","",INDEX(GEWICHT!$B$11:$Z$200,MATCH(B33,GEWICHT!$B$11:$B$200,0),23))</f>
        <v/>
      </c>
      <c r="W33" s="106"/>
      <c r="X33" s="183" t="str">
        <f>IF(B33="","",INDEX(GEWICHT!$B$11:$Z$200,MATCH(B33,GEWICHT!$B$11:$B$200,0),25))</f>
        <v/>
      </c>
      <c r="Z33" s="183" t="str">
        <f>IF(B33="","",INDEX(GEWICHT!$B$11:$AK$200,MATCH(B33,GEWICHT!$B$11:$B$200,0),27))</f>
        <v/>
      </c>
      <c r="AB33" s="75" t="str">
        <f>IF(B33="","",INDEX(GEWICHT!$B$11:$AK$200,MATCH(B33,GEWICHT!$B$11:$B$200,0),29))</f>
        <v/>
      </c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</row>
    <row r="34" spans="2:54" ht="15" customHeight="1">
      <c r="B34" s="77"/>
      <c r="C34" s="91"/>
      <c r="D34" s="75" t="str">
        <f>IF(B34="","",INDEX(GEWICHT!$B$11:$H$200,MATCH(B34,GEWICHT!$B$11:$B$200,0),5))</f>
        <v/>
      </c>
      <c r="E34" s="100"/>
      <c r="F34" s="75" t="str">
        <f>IF(B34="","",INDEX(GEWICHT!$B$11:$H$200,MATCH(B34,GEWICHT!$B$11:$B$200,0),7))</f>
        <v/>
      </c>
      <c r="G34" s="106"/>
      <c r="H34" s="75" t="str">
        <f>IF(B34="","",INDEX(GEWICHT!$B$11:$Z$200,MATCH(B34,GEWICHT!$B$11:$B$200,0),9))</f>
        <v/>
      </c>
      <c r="I34" s="103"/>
      <c r="J34" s="243" t="str">
        <f>IF(B34="","",INDEX(GEWICHT!$B$11:$Z$200,MATCH(B34,GEWICHT!$B$11:$B$200,0),11))</f>
        <v/>
      </c>
      <c r="K34" s="109"/>
      <c r="L34" s="75" t="str">
        <f>IF(B34="","",INDEX(GEWICHT!$B$11:$Z$200,MATCH(B34,GEWICHT!$B$11:$B$200,0),13))</f>
        <v/>
      </c>
      <c r="M34" s="106"/>
      <c r="N34" s="75" t="str">
        <f>IF(B34="","",INDEX(GEWICHT!$B$11:$Z$200,MATCH(B34,GEWICHT!$B$11:$B$200,0),15))</f>
        <v/>
      </c>
      <c r="O34" s="106"/>
      <c r="P34" s="75" t="str">
        <f>IF(B34="","",INDEX(GEWICHT!$B$11:$Z$200,MATCH(B34,GEWICHT!$B$11:$B$200,0),17))</f>
        <v/>
      </c>
      <c r="Q34" s="106"/>
      <c r="R34" s="75" t="str">
        <f>IF(B34="","",INDEX(GEWICHT!$B$11:$Z$200,MATCH(B34,GEWICHT!$B$11:$B$200,0),19))</f>
        <v/>
      </c>
      <c r="T34" s="75" t="str">
        <f>IF(B34="","",INDEX(GEWICHT!$B$11:$Z$200,MATCH(B34,GEWICHT!$B$11:$B$200,0),21))</f>
        <v/>
      </c>
      <c r="V34" s="183" t="str">
        <f>IF(B34="","",INDEX(GEWICHT!$B$11:$Z$200,MATCH(B34,GEWICHT!$B$11:$B$200,0),23))</f>
        <v/>
      </c>
      <c r="W34" s="106"/>
      <c r="X34" s="183" t="str">
        <f>IF(B34="","",INDEX(GEWICHT!$B$11:$Z$200,MATCH(B34,GEWICHT!$B$11:$B$200,0),25))</f>
        <v/>
      </c>
      <c r="Z34" s="183" t="str">
        <f>IF(B34="","",INDEX(GEWICHT!$B$11:$AK$200,MATCH(B34,GEWICHT!$B$11:$B$200,0),27))</f>
        <v/>
      </c>
      <c r="AB34" s="75" t="str">
        <f>IF(B34="","",INDEX(GEWICHT!$B$11:$AK$200,MATCH(B34,GEWICHT!$B$11:$B$200,0),29))</f>
        <v/>
      </c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</row>
    <row r="35" spans="2:54" s="83" customFormat="1" ht="15" customHeight="1"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D35" s="102"/>
    </row>
    <row r="36" spans="2:54" s="83" customFormat="1" ht="15" customHeight="1"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D36" s="102"/>
    </row>
    <row r="37" spans="2:54" s="83" customFormat="1" ht="15" customHeight="1"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D37" s="102"/>
    </row>
    <row r="38" spans="2:54" s="83" customFormat="1" ht="15" customHeight="1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D38" s="102"/>
    </row>
    <row r="39" spans="2:54" s="83" customFormat="1" ht="15" customHeight="1"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D39" s="102"/>
    </row>
    <row r="40" spans="2:54" s="83" customFormat="1" ht="15" customHeight="1"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D40" s="102"/>
    </row>
    <row r="41" spans="2:54" s="83" customFormat="1" ht="15" customHeight="1"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D41" s="102"/>
    </row>
    <row r="42" spans="2:54" s="83" customFormat="1" ht="15" customHeight="1"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D42" s="102"/>
    </row>
    <row r="43" spans="2:54" s="83" customFormat="1" ht="15" customHeight="1"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D43" s="102"/>
    </row>
    <row r="44" spans="2:54" s="83" customFormat="1" ht="15" customHeight="1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D44" s="102"/>
    </row>
    <row r="45" spans="2:54" s="83" customFormat="1" ht="15" customHeight="1"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D45" s="102"/>
    </row>
    <row r="46" spans="2:54" s="83" customFormat="1" ht="15" customHeight="1"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D46" s="102"/>
    </row>
    <row r="47" spans="2:54" s="83" customFormat="1" ht="15" customHeight="1"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D47" s="102"/>
    </row>
    <row r="48" spans="2:54" s="83" customFormat="1" ht="15" customHeight="1"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D48" s="102"/>
    </row>
    <row r="49" spans="2:54" s="83" customFormat="1" ht="15" customHeight="1"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D49" s="102"/>
    </row>
    <row r="50" spans="2:54" s="83" customFormat="1" ht="15" customHeight="1"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D50" s="102"/>
    </row>
    <row r="51" spans="2:54" s="83" customFormat="1" ht="15" customHeight="1"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D51" s="102"/>
    </row>
    <row r="52" spans="2:54" s="83" customFormat="1" ht="15" customHeight="1"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D52" s="102"/>
    </row>
    <row r="53" spans="2:54" s="83" customFormat="1" ht="15" customHeight="1"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D53" s="102"/>
    </row>
    <row r="54" spans="2:54" s="83" customFormat="1" ht="15" customHeight="1"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D54" s="102"/>
    </row>
    <row r="55" spans="2:54" s="83" customFormat="1" ht="15" customHeight="1"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D55" s="102"/>
    </row>
    <row r="56" spans="2:54" s="83" customFormat="1" ht="15" customHeight="1"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D56" s="102"/>
    </row>
    <row r="57" spans="2:54" s="83" customFormat="1" ht="15" customHeight="1"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D57" s="102"/>
    </row>
    <row r="58" spans="2:54" s="83" customFormat="1" ht="15" customHeight="1"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D58" s="102"/>
    </row>
    <row r="59" spans="2:54" s="83" customFormat="1" ht="15" customHeight="1"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D59" s="102"/>
    </row>
    <row r="60" spans="2:54" s="83" customFormat="1" ht="15" customHeight="1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D60" s="102"/>
    </row>
    <row r="61" spans="2:54" s="83" customFormat="1" ht="15" customHeight="1"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D61" s="102"/>
    </row>
    <row r="62" spans="2:54" s="83" customFormat="1" ht="15" customHeight="1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D62" s="102"/>
    </row>
    <row r="63" spans="2:54" ht="15" customHeight="1">
      <c r="B63" s="78"/>
      <c r="C63" s="136"/>
      <c r="D63" s="78"/>
      <c r="E63" s="136"/>
      <c r="F63" s="78"/>
      <c r="G63" s="136"/>
      <c r="H63" s="78"/>
      <c r="I63" s="136"/>
      <c r="J63" s="78"/>
      <c r="K63" s="136"/>
      <c r="L63" s="78"/>
      <c r="M63" s="136"/>
      <c r="N63" s="78"/>
      <c r="O63" s="136"/>
      <c r="P63" s="78"/>
      <c r="Q63" s="136"/>
      <c r="R63" s="78"/>
      <c r="S63" s="136"/>
      <c r="T63" s="78"/>
      <c r="U63" s="136"/>
      <c r="V63" s="78"/>
      <c r="W63" s="136"/>
      <c r="X63" s="78"/>
      <c r="Y63" s="136"/>
      <c r="Z63" s="78"/>
      <c r="AA63" s="136"/>
      <c r="AB63" s="78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</row>
    <row r="64" spans="2:54" ht="15" customHeight="1">
      <c r="B64" s="78"/>
      <c r="C64" s="136"/>
      <c r="D64" s="78"/>
      <c r="E64" s="136"/>
      <c r="F64" s="78"/>
      <c r="G64" s="136"/>
      <c r="H64" s="78"/>
      <c r="I64" s="136"/>
      <c r="J64" s="78"/>
      <c r="K64" s="136"/>
      <c r="L64" s="78"/>
      <c r="M64" s="136"/>
      <c r="N64" s="78"/>
      <c r="O64" s="136"/>
      <c r="P64" s="78"/>
      <c r="Q64" s="136"/>
      <c r="R64" s="78"/>
      <c r="S64" s="136"/>
      <c r="T64" s="78"/>
      <c r="U64" s="136"/>
      <c r="V64" s="78"/>
      <c r="W64" s="136"/>
      <c r="X64" s="78"/>
      <c r="Y64" s="136"/>
      <c r="Z64" s="78"/>
      <c r="AA64" s="136"/>
      <c r="AB64" s="78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</row>
    <row r="65" spans="2:54" ht="15" customHeight="1">
      <c r="B65" s="78"/>
      <c r="C65" s="136"/>
      <c r="D65" s="78"/>
      <c r="E65" s="136"/>
      <c r="F65" s="78"/>
      <c r="G65" s="136"/>
      <c r="H65" s="78"/>
      <c r="I65" s="136"/>
      <c r="J65" s="78"/>
      <c r="K65" s="136"/>
      <c r="L65" s="78"/>
      <c r="M65" s="136"/>
      <c r="N65" s="78"/>
      <c r="O65" s="136"/>
      <c r="P65" s="78"/>
      <c r="Q65" s="136"/>
      <c r="R65" s="78"/>
      <c r="S65" s="136"/>
      <c r="T65" s="78"/>
      <c r="U65" s="136"/>
      <c r="V65" s="78"/>
      <c r="W65" s="136"/>
      <c r="X65" s="78"/>
      <c r="Y65" s="136"/>
      <c r="Z65" s="78"/>
      <c r="AA65" s="136"/>
      <c r="AB65" s="78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</row>
    <row r="66" spans="2:54" ht="15" customHeight="1">
      <c r="B66" s="78"/>
      <c r="C66" s="136"/>
      <c r="D66" s="78"/>
      <c r="E66" s="136"/>
      <c r="F66" s="78"/>
      <c r="G66" s="136"/>
      <c r="H66" s="78"/>
      <c r="I66" s="136"/>
      <c r="J66" s="78"/>
      <c r="K66" s="136"/>
      <c r="L66" s="78"/>
      <c r="M66" s="136"/>
      <c r="N66" s="78"/>
      <c r="O66" s="136"/>
      <c r="P66" s="78"/>
      <c r="Q66" s="136"/>
      <c r="R66" s="78"/>
      <c r="S66" s="136"/>
      <c r="T66" s="78"/>
      <c r="U66" s="136"/>
      <c r="V66" s="78"/>
      <c r="W66" s="136"/>
      <c r="X66" s="78"/>
      <c r="Y66" s="136"/>
      <c r="Z66" s="78"/>
      <c r="AA66" s="136"/>
      <c r="AB66" s="78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</row>
    <row r="67" spans="2:54" ht="15" customHeight="1">
      <c r="B67" s="78"/>
      <c r="C67" s="136"/>
      <c r="D67" s="78"/>
      <c r="E67" s="136"/>
      <c r="F67" s="78"/>
      <c r="G67" s="136"/>
      <c r="H67" s="78"/>
      <c r="I67" s="136"/>
      <c r="J67" s="78"/>
      <c r="K67" s="136"/>
      <c r="L67" s="78"/>
      <c r="M67" s="136"/>
      <c r="N67" s="78"/>
      <c r="O67" s="136"/>
      <c r="P67" s="78"/>
      <c r="Q67" s="136"/>
      <c r="R67" s="78"/>
      <c r="S67" s="136"/>
      <c r="T67" s="78"/>
      <c r="U67" s="136"/>
      <c r="V67" s="78"/>
      <c r="W67" s="136"/>
      <c r="X67" s="78"/>
      <c r="Y67" s="136"/>
      <c r="Z67" s="78"/>
      <c r="AA67" s="136"/>
      <c r="AB67" s="78"/>
      <c r="AC67" s="122">
        <f ca="1">AC68/365.25</f>
        <v>55.288158795345652</v>
      </c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</row>
    <row r="68" spans="2:54" ht="15" customHeight="1">
      <c r="B68" s="78"/>
      <c r="C68" s="136"/>
      <c r="D68" s="78"/>
      <c r="E68" s="136"/>
      <c r="F68" s="78"/>
      <c r="G68" s="136"/>
      <c r="H68" s="78"/>
      <c r="I68" s="136"/>
      <c r="J68" s="78"/>
      <c r="K68" s="136"/>
      <c r="L68" s="78"/>
      <c r="M68" s="136"/>
      <c r="N68" s="78"/>
      <c r="O68" s="136"/>
      <c r="P68" s="78"/>
      <c r="Q68" s="136"/>
      <c r="R68" s="78"/>
      <c r="S68" s="136"/>
      <c r="T68" s="78"/>
      <c r="U68" s="136"/>
      <c r="V68" s="78"/>
      <c r="W68" s="136"/>
      <c r="X68" s="78"/>
      <c r="Y68" s="136"/>
      <c r="Z68" s="78"/>
      <c r="AA68" s="136"/>
      <c r="AB68" s="78"/>
      <c r="AC68" s="123">
        <f ca="1">AC70-AC69</f>
        <v>20194</v>
      </c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</row>
    <row r="69" spans="2:54" ht="15" customHeight="1">
      <c r="B69" s="78"/>
      <c r="C69" s="136"/>
      <c r="D69" s="78"/>
      <c r="E69" s="136"/>
      <c r="F69" s="78"/>
      <c r="G69" s="136"/>
      <c r="H69" s="78"/>
      <c r="I69" s="136"/>
      <c r="J69" s="78"/>
      <c r="K69" s="136"/>
      <c r="L69" s="78"/>
      <c r="M69" s="136"/>
      <c r="N69" s="78"/>
      <c r="O69" s="136"/>
      <c r="P69" s="78"/>
      <c r="Q69" s="136"/>
      <c r="R69" s="78"/>
      <c r="S69" s="136"/>
      <c r="T69" s="78"/>
      <c r="U69" s="136"/>
      <c r="V69" s="78"/>
      <c r="W69" s="136"/>
      <c r="X69" s="78"/>
      <c r="Y69" s="136"/>
      <c r="Z69" s="78"/>
      <c r="AA69" s="136"/>
      <c r="AB69" s="78"/>
      <c r="AC69" s="124">
        <f>PERSOONSGEGEVENS!$D$20</f>
        <v>21916</v>
      </c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</row>
    <row r="70" spans="2:54" ht="15" customHeight="1">
      <c r="B70" s="78"/>
      <c r="C70" s="136"/>
      <c r="D70" s="78"/>
      <c r="E70" s="136"/>
      <c r="F70" s="78"/>
      <c r="G70" s="136"/>
      <c r="H70" s="78"/>
      <c r="I70" s="136"/>
      <c r="J70" s="78"/>
      <c r="K70" s="136"/>
      <c r="L70" s="78"/>
      <c r="M70" s="136"/>
      <c r="N70" s="78"/>
      <c r="O70" s="136"/>
      <c r="P70" s="78"/>
      <c r="Q70" s="136"/>
      <c r="R70" s="78"/>
      <c r="S70" s="136"/>
      <c r="T70" s="78"/>
      <c r="U70" s="136"/>
      <c r="V70" s="78"/>
      <c r="W70" s="136"/>
      <c r="X70" s="78"/>
      <c r="Y70" s="136"/>
      <c r="Z70" s="78"/>
      <c r="AA70" s="136"/>
      <c r="AB70" s="78"/>
      <c r="AC70" s="123">
        <f ca="1">TODAY()</f>
        <v>42110</v>
      </c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</row>
    <row r="71" spans="2:54" ht="15" customHeight="1">
      <c r="B71" s="78"/>
      <c r="C71" s="136"/>
      <c r="D71" s="78"/>
      <c r="E71" s="136"/>
      <c r="F71" s="78"/>
      <c r="G71" s="136"/>
      <c r="H71" s="78"/>
      <c r="I71" s="136"/>
      <c r="J71" s="78"/>
      <c r="K71" s="136"/>
      <c r="L71" s="78"/>
      <c r="M71" s="136"/>
      <c r="N71" s="78"/>
      <c r="O71" s="136"/>
      <c r="P71" s="78"/>
      <c r="Q71" s="136"/>
      <c r="R71" s="78"/>
      <c r="S71" s="136"/>
      <c r="T71" s="78"/>
      <c r="U71" s="136"/>
      <c r="V71" s="78"/>
      <c r="W71" s="136"/>
      <c r="X71" s="78"/>
      <c r="Y71" s="136"/>
      <c r="Z71" s="78"/>
      <c r="AA71" s="136"/>
      <c r="AB71" s="78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</row>
    <row r="72" spans="2:54" ht="15" customHeight="1">
      <c r="B72" s="78"/>
      <c r="C72" s="136"/>
      <c r="D72" s="78"/>
      <c r="E72" s="136"/>
      <c r="F72" s="78"/>
      <c r="G72" s="136"/>
      <c r="H72" s="78"/>
      <c r="I72" s="136"/>
      <c r="J72" s="78"/>
      <c r="K72" s="136"/>
      <c r="L72" s="78"/>
      <c r="M72" s="136"/>
      <c r="N72" s="78"/>
      <c r="O72" s="136"/>
      <c r="P72" s="78"/>
      <c r="Q72" s="136"/>
      <c r="R72" s="78"/>
      <c r="S72" s="136"/>
      <c r="T72" s="78"/>
      <c r="U72" s="136"/>
      <c r="V72" s="78"/>
      <c r="W72" s="136"/>
      <c r="X72" s="78"/>
      <c r="Y72" s="136"/>
      <c r="Z72" s="78"/>
      <c r="AA72" s="136"/>
      <c r="AB72" s="78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</row>
    <row r="73" spans="2:54" ht="15" customHeight="1">
      <c r="B73" s="78"/>
      <c r="C73" s="136"/>
      <c r="D73" s="78"/>
      <c r="E73" s="136"/>
      <c r="F73" s="78"/>
      <c r="G73" s="136"/>
      <c r="H73" s="78"/>
      <c r="I73" s="136"/>
      <c r="J73" s="78"/>
      <c r="K73" s="136"/>
      <c r="L73" s="78"/>
      <c r="M73" s="136"/>
      <c r="N73" s="78"/>
      <c r="O73" s="136"/>
      <c r="P73" s="78"/>
      <c r="Q73" s="136"/>
      <c r="R73" s="78"/>
      <c r="S73" s="136"/>
      <c r="T73" s="78"/>
      <c r="U73" s="136"/>
      <c r="V73" s="78"/>
      <c r="W73" s="136"/>
      <c r="X73" s="78"/>
      <c r="Y73" s="136"/>
      <c r="Z73" s="78"/>
      <c r="AA73" s="136"/>
      <c r="AB73" s="78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</row>
    <row r="74" spans="2:54" ht="15" customHeight="1">
      <c r="B74" s="78"/>
      <c r="C74" s="136"/>
      <c r="D74" s="78"/>
      <c r="E74" s="136"/>
      <c r="F74" s="78"/>
      <c r="G74" s="136"/>
      <c r="H74" s="78"/>
      <c r="I74" s="136"/>
      <c r="J74" s="78"/>
      <c r="K74" s="136"/>
      <c r="L74" s="78"/>
      <c r="M74" s="136"/>
      <c r="N74" s="78"/>
      <c r="O74" s="136"/>
      <c r="P74" s="78"/>
      <c r="Q74" s="136"/>
      <c r="R74" s="78"/>
      <c r="S74" s="136"/>
      <c r="T74" s="78"/>
      <c r="U74" s="136"/>
      <c r="V74" s="78"/>
      <c r="W74" s="136"/>
      <c r="X74" s="78"/>
      <c r="Y74" s="136"/>
      <c r="Z74" s="78"/>
      <c r="AA74" s="136"/>
      <c r="AB74" s="78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</row>
    <row r="75" spans="2:54" ht="15" customHeight="1">
      <c r="B75" s="78"/>
      <c r="C75" s="136"/>
      <c r="D75" s="78"/>
      <c r="E75" s="136"/>
      <c r="F75" s="78"/>
      <c r="G75" s="136"/>
      <c r="H75" s="78"/>
      <c r="I75" s="136"/>
      <c r="J75" s="78"/>
      <c r="K75" s="136"/>
      <c r="L75" s="78"/>
      <c r="M75" s="136"/>
      <c r="N75" s="78"/>
      <c r="O75" s="136"/>
      <c r="P75" s="78"/>
      <c r="Q75" s="136"/>
      <c r="R75" s="78"/>
      <c r="S75" s="136"/>
      <c r="T75" s="78"/>
      <c r="U75" s="136"/>
      <c r="V75" s="78"/>
      <c r="W75" s="136"/>
      <c r="X75" s="78"/>
      <c r="Y75" s="136"/>
      <c r="Z75" s="78"/>
      <c r="AA75" s="136"/>
      <c r="AB75" s="78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</row>
    <row r="76" spans="2:54" ht="15" customHeight="1">
      <c r="B76" s="78"/>
      <c r="C76" s="136"/>
      <c r="D76" s="78"/>
      <c r="E76" s="136"/>
      <c r="F76" s="78"/>
      <c r="G76" s="136"/>
      <c r="H76" s="78"/>
      <c r="I76" s="136"/>
      <c r="J76" s="78"/>
      <c r="K76" s="136"/>
      <c r="L76" s="78"/>
      <c r="M76" s="136"/>
      <c r="N76" s="78"/>
      <c r="O76" s="136"/>
      <c r="P76" s="78"/>
      <c r="Q76" s="136"/>
      <c r="R76" s="78"/>
      <c r="S76" s="136"/>
      <c r="T76" s="78"/>
      <c r="U76" s="136"/>
      <c r="V76" s="78"/>
      <c r="W76" s="136"/>
      <c r="X76" s="78"/>
      <c r="Y76" s="136"/>
      <c r="Z76" s="78"/>
      <c r="AA76" s="136"/>
      <c r="AB76" s="78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</row>
    <row r="77" spans="2:54" ht="15" customHeight="1">
      <c r="B77" s="78"/>
      <c r="C77" s="136"/>
      <c r="D77" s="78"/>
      <c r="E77" s="136"/>
      <c r="F77" s="78"/>
      <c r="G77" s="136"/>
      <c r="H77" s="78"/>
      <c r="I77" s="136"/>
      <c r="J77" s="78"/>
      <c r="K77" s="136"/>
      <c r="L77" s="78"/>
      <c r="M77" s="136"/>
      <c r="N77" s="78"/>
      <c r="O77" s="136"/>
      <c r="P77" s="78"/>
      <c r="Q77" s="136"/>
      <c r="R77" s="78"/>
      <c r="S77" s="136"/>
      <c r="T77" s="78"/>
      <c r="U77" s="136"/>
      <c r="V77" s="78"/>
      <c r="W77" s="136"/>
      <c r="X77" s="78"/>
      <c r="Y77" s="136"/>
      <c r="Z77" s="78"/>
      <c r="AA77" s="136"/>
      <c r="AB77" s="78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</row>
    <row r="78" spans="2:54" ht="15" customHeight="1">
      <c r="B78" s="78"/>
      <c r="C78" s="136"/>
      <c r="D78" s="78"/>
      <c r="E78" s="136"/>
      <c r="F78" s="78"/>
      <c r="G78" s="136"/>
      <c r="H78" s="78"/>
      <c r="I78" s="136"/>
      <c r="J78" s="78"/>
      <c r="K78" s="136"/>
      <c r="L78" s="78"/>
      <c r="M78" s="136"/>
      <c r="N78" s="78"/>
      <c r="O78" s="136"/>
      <c r="P78" s="78"/>
      <c r="Q78" s="136"/>
      <c r="R78" s="78"/>
      <c r="S78" s="136"/>
      <c r="T78" s="78"/>
      <c r="U78" s="136"/>
      <c r="V78" s="78"/>
      <c r="W78" s="136"/>
      <c r="X78" s="78"/>
      <c r="Y78" s="136"/>
      <c r="Z78" s="78"/>
      <c r="AA78" s="136"/>
      <c r="AB78" s="78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</row>
    <row r="79" spans="2:54" ht="15" customHeight="1">
      <c r="B79" s="78"/>
      <c r="C79" s="136"/>
      <c r="D79" s="78"/>
      <c r="E79" s="136"/>
      <c r="F79" s="78"/>
      <c r="G79" s="136"/>
      <c r="H79" s="78"/>
      <c r="I79" s="136"/>
      <c r="J79" s="78"/>
      <c r="K79" s="136"/>
      <c r="L79" s="78"/>
      <c r="M79" s="136"/>
      <c r="N79" s="78"/>
      <c r="O79" s="136"/>
      <c r="P79" s="78"/>
      <c r="Q79" s="136"/>
      <c r="R79" s="78"/>
      <c r="S79" s="136"/>
      <c r="T79" s="78"/>
      <c r="U79" s="136"/>
      <c r="V79" s="78"/>
      <c r="W79" s="136"/>
      <c r="X79" s="78"/>
      <c r="Y79" s="136"/>
      <c r="Z79" s="78"/>
      <c r="AA79" s="136"/>
      <c r="AB79" s="78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</row>
    <row r="80" spans="2:54" ht="15" customHeight="1">
      <c r="B80" s="78"/>
      <c r="C80" s="136"/>
      <c r="D80" s="78"/>
      <c r="E80" s="136"/>
      <c r="F80" s="78"/>
      <c r="G80" s="136"/>
      <c r="H80" s="78"/>
      <c r="I80" s="136"/>
      <c r="J80" s="78"/>
      <c r="K80" s="136"/>
      <c r="L80" s="78"/>
      <c r="M80" s="136"/>
      <c r="N80" s="78"/>
      <c r="O80" s="136"/>
      <c r="P80" s="78"/>
      <c r="Q80" s="136"/>
      <c r="R80" s="78"/>
      <c r="S80" s="136"/>
      <c r="T80" s="78"/>
      <c r="U80" s="136"/>
      <c r="V80" s="78"/>
      <c r="W80" s="136"/>
      <c r="X80" s="78"/>
      <c r="Y80" s="136"/>
      <c r="Z80" s="78"/>
      <c r="AA80" s="136"/>
      <c r="AB80" s="78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</row>
    <row r="81" spans="2:54" ht="15" customHeight="1">
      <c r="B81" s="78"/>
      <c r="C81" s="136"/>
      <c r="D81" s="78"/>
      <c r="E81" s="136"/>
      <c r="F81" s="78"/>
      <c r="G81" s="136"/>
      <c r="H81" s="78"/>
      <c r="I81" s="136"/>
      <c r="J81" s="78"/>
      <c r="K81" s="136"/>
      <c r="L81" s="78"/>
      <c r="M81" s="136"/>
      <c r="N81" s="78"/>
      <c r="O81" s="136"/>
      <c r="P81" s="78"/>
      <c r="Q81" s="136"/>
      <c r="R81" s="78"/>
      <c r="S81" s="136"/>
      <c r="T81" s="78"/>
      <c r="U81" s="136"/>
      <c r="V81" s="78"/>
      <c r="W81" s="136"/>
      <c r="X81" s="78"/>
      <c r="Y81" s="136"/>
      <c r="Z81" s="78"/>
      <c r="AA81" s="136"/>
      <c r="AB81" s="78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</row>
    <row r="82" spans="2:54" ht="15" customHeight="1">
      <c r="B82" s="78"/>
      <c r="C82" s="136"/>
      <c r="D82" s="78"/>
      <c r="E82" s="136"/>
      <c r="F82" s="78"/>
      <c r="G82" s="136"/>
      <c r="H82" s="78"/>
      <c r="I82" s="136"/>
      <c r="J82" s="78"/>
      <c r="K82" s="136"/>
      <c r="L82" s="78"/>
      <c r="M82" s="136"/>
      <c r="N82" s="78"/>
      <c r="O82" s="136"/>
      <c r="P82" s="78"/>
      <c r="Q82" s="136"/>
      <c r="R82" s="78"/>
      <c r="S82" s="136"/>
      <c r="T82" s="78"/>
      <c r="U82" s="136"/>
      <c r="V82" s="78"/>
      <c r="W82" s="136"/>
      <c r="X82" s="78"/>
      <c r="Y82" s="136"/>
      <c r="Z82" s="78"/>
      <c r="AA82" s="136"/>
      <c r="AB82" s="78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</row>
    <row r="83" spans="2:54" ht="15" customHeight="1">
      <c r="B83" s="78"/>
      <c r="C83" s="136"/>
      <c r="D83" s="78"/>
      <c r="E83" s="136"/>
      <c r="F83" s="78"/>
      <c r="G83" s="136"/>
      <c r="H83" s="78"/>
      <c r="I83" s="136"/>
      <c r="J83" s="78"/>
      <c r="K83" s="136"/>
      <c r="L83" s="78"/>
      <c r="M83" s="136"/>
      <c r="N83" s="78"/>
      <c r="O83" s="136"/>
      <c r="P83" s="78"/>
      <c r="Q83" s="136"/>
      <c r="R83" s="78"/>
      <c r="S83" s="136"/>
      <c r="T83" s="78"/>
      <c r="U83" s="136"/>
      <c r="V83" s="78"/>
      <c r="W83" s="136"/>
      <c r="X83" s="78"/>
      <c r="Y83" s="136"/>
      <c r="Z83" s="78"/>
      <c r="AA83" s="136"/>
      <c r="AB83" s="78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</row>
    <row r="84" spans="2:54" ht="15" customHeight="1">
      <c r="B84" s="78"/>
      <c r="C84" s="136"/>
      <c r="D84" s="78"/>
      <c r="E84" s="136"/>
      <c r="F84" s="78"/>
      <c r="G84" s="136"/>
      <c r="H84" s="78"/>
      <c r="I84" s="136"/>
      <c r="J84" s="78"/>
      <c r="K84" s="136"/>
      <c r="L84" s="78"/>
      <c r="M84" s="136"/>
      <c r="N84" s="78"/>
      <c r="O84" s="136"/>
      <c r="P84" s="78"/>
      <c r="Q84" s="136"/>
      <c r="R84" s="78"/>
      <c r="S84" s="136"/>
      <c r="T84" s="78"/>
      <c r="U84" s="136"/>
      <c r="V84" s="78"/>
      <c r="W84" s="136"/>
      <c r="X84" s="78"/>
      <c r="Y84" s="136"/>
      <c r="Z84" s="78"/>
      <c r="AA84" s="136"/>
      <c r="AB84" s="78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</row>
    <row r="85" spans="2:54" ht="15" customHeight="1">
      <c r="B85" s="78"/>
      <c r="C85" s="136"/>
      <c r="D85" s="78"/>
      <c r="E85" s="136"/>
      <c r="F85" s="78"/>
      <c r="G85" s="136"/>
      <c r="H85" s="78"/>
      <c r="I85" s="136"/>
      <c r="J85" s="78"/>
      <c r="K85" s="136"/>
      <c r="L85" s="78"/>
      <c r="M85" s="136"/>
      <c r="N85" s="78"/>
      <c r="O85" s="136"/>
      <c r="P85" s="78"/>
      <c r="Q85" s="136"/>
      <c r="R85" s="78"/>
      <c r="S85" s="136"/>
      <c r="T85" s="78"/>
      <c r="U85" s="136"/>
      <c r="V85" s="78"/>
      <c r="W85" s="136"/>
      <c r="X85" s="78"/>
      <c r="Y85" s="136"/>
      <c r="Z85" s="78"/>
      <c r="AA85" s="136"/>
      <c r="AB85" s="78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</row>
    <row r="86" spans="2:54" ht="15" customHeight="1">
      <c r="B86" s="78"/>
      <c r="C86" s="136"/>
      <c r="D86" s="78"/>
      <c r="E86" s="136"/>
      <c r="F86" s="78"/>
      <c r="G86" s="136"/>
      <c r="H86" s="78"/>
      <c r="I86" s="136"/>
      <c r="J86" s="78"/>
      <c r="K86" s="136"/>
      <c r="L86" s="78"/>
      <c r="M86" s="136"/>
      <c r="N86" s="78"/>
      <c r="O86" s="136"/>
      <c r="P86" s="78"/>
      <c r="Q86" s="136"/>
      <c r="R86" s="78"/>
      <c r="S86" s="136"/>
      <c r="T86" s="78"/>
      <c r="U86" s="136"/>
      <c r="V86" s="78"/>
      <c r="W86" s="136"/>
      <c r="X86" s="78"/>
      <c r="Y86" s="136"/>
      <c r="Z86" s="78"/>
      <c r="AA86" s="136"/>
      <c r="AB86" s="78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</row>
    <row r="87" spans="2:54" ht="15" customHeight="1">
      <c r="B87" s="78"/>
      <c r="C87" s="136"/>
      <c r="D87" s="78"/>
      <c r="E87" s="136"/>
      <c r="F87" s="78"/>
      <c r="G87" s="136"/>
      <c r="H87" s="78"/>
      <c r="I87" s="136"/>
      <c r="J87" s="78"/>
      <c r="K87" s="136"/>
      <c r="L87" s="78"/>
      <c r="M87" s="136"/>
      <c r="N87" s="78"/>
      <c r="O87" s="136"/>
      <c r="P87" s="78"/>
      <c r="Q87" s="136"/>
      <c r="R87" s="78"/>
      <c r="S87" s="136"/>
      <c r="T87" s="78"/>
      <c r="U87" s="136"/>
      <c r="V87" s="78"/>
      <c r="W87" s="136"/>
      <c r="X87" s="78"/>
      <c r="Y87" s="136"/>
      <c r="Z87" s="78"/>
      <c r="AA87" s="136"/>
      <c r="AB87" s="78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</row>
    <row r="88" spans="2:54" ht="15" customHeight="1">
      <c r="B88" s="78"/>
      <c r="C88" s="136"/>
      <c r="D88" s="78"/>
      <c r="E88" s="136"/>
      <c r="F88" s="78"/>
      <c r="G88" s="136"/>
      <c r="H88" s="78"/>
      <c r="I88" s="136"/>
      <c r="J88" s="78"/>
      <c r="K88" s="136"/>
      <c r="L88" s="78"/>
      <c r="M88" s="136"/>
      <c r="N88" s="78"/>
      <c r="O88" s="136"/>
      <c r="P88" s="78"/>
      <c r="Q88" s="136"/>
      <c r="R88" s="78"/>
      <c r="S88" s="136"/>
      <c r="T88" s="78"/>
      <c r="U88" s="136"/>
      <c r="V88" s="78"/>
      <c r="W88" s="136"/>
      <c r="X88" s="78"/>
      <c r="Y88" s="136"/>
      <c r="Z88" s="78"/>
      <c r="AA88" s="136"/>
      <c r="AB88" s="78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</row>
    <row r="89" spans="2:54" ht="15" customHeight="1">
      <c r="B89" s="78"/>
      <c r="C89" s="136"/>
      <c r="D89" s="78"/>
      <c r="E89" s="136"/>
      <c r="F89" s="78"/>
      <c r="G89" s="136"/>
      <c r="H89" s="78"/>
      <c r="I89" s="136"/>
      <c r="J89" s="78"/>
      <c r="K89" s="136"/>
      <c r="L89" s="78"/>
      <c r="M89" s="136"/>
      <c r="N89" s="78"/>
      <c r="O89" s="136"/>
      <c r="P89" s="78"/>
      <c r="Q89" s="136"/>
      <c r="R89" s="78"/>
      <c r="S89" s="136"/>
      <c r="T89" s="78"/>
      <c r="U89" s="136"/>
      <c r="V89" s="78"/>
      <c r="W89" s="136"/>
      <c r="X89" s="78"/>
      <c r="Y89" s="136"/>
      <c r="Z89" s="78"/>
      <c r="AA89" s="136"/>
      <c r="AB89" s="78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</row>
    <row r="90" spans="2:54" ht="15" customHeight="1">
      <c r="B90" s="78"/>
      <c r="C90" s="136"/>
      <c r="D90" s="78"/>
      <c r="E90" s="136"/>
      <c r="F90" s="78"/>
      <c r="G90" s="136"/>
      <c r="H90" s="78"/>
      <c r="I90" s="136"/>
      <c r="J90" s="78"/>
      <c r="K90" s="136"/>
      <c r="L90" s="78"/>
      <c r="M90" s="136"/>
      <c r="N90" s="78"/>
      <c r="O90" s="136"/>
      <c r="P90" s="78"/>
      <c r="Q90" s="136"/>
      <c r="R90" s="78"/>
      <c r="S90" s="136"/>
      <c r="T90" s="78"/>
      <c r="U90" s="136"/>
      <c r="V90" s="78"/>
      <c r="W90" s="136"/>
      <c r="X90" s="78"/>
      <c r="Y90" s="136"/>
      <c r="Z90" s="78"/>
      <c r="AA90" s="136"/>
      <c r="AB90" s="78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</row>
    <row r="91" spans="2:54" ht="15" customHeight="1">
      <c r="B91" s="78"/>
      <c r="C91" s="136"/>
      <c r="D91" s="78"/>
      <c r="E91" s="136"/>
      <c r="F91" s="78"/>
      <c r="G91" s="136"/>
      <c r="H91" s="78"/>
      <c r="I91" s="136"/>
      <c r="J91" s="78"/>
      <c r="K91" s="136"/>
      <c r="L91" s="78"/>
      <c r="M91" s="136"/>
      <c r="N91" s="78"/>
      <c r="O91" s="136"/>
      <c r="P91" s="78"/>
      <c r="Q91" s="136"/>
      <c r="R91" s="78"/>
      <c r="S91" s="136"/>
      <c r="T91" s="78"/>
      <c r="U91" s="136"/>
      <c r="V91" s="78"/>
      <c r="W91" s="136"/>
      <c r="X91" s="78"/>
      <c r="Y91" s="136"/>
      <c r="Z91" s="78"/>
      <c r="AA91" s="136"/>
      <c r="AB91" s="78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</row>
    <row r="92" spans="2:54" ht="15" customHeight="1">
      <c r="B92" s="78"/>
      <c r="C92" s="136"/>
      <c r="D92" s="78"/>
      <c r="E92" s="136"/>
      <c r="F92" s="78"/>
      <c r="G92" s="136"/>
      <c r="H92" s="78"/>
      <c r="I92" s="136"/>
      <c r="J92" s="78"/>
      <c r="K92" s="136"/>
      <c r="L92" s="78"/>
      <c r="M92" s="136"/>
      <c r="N92" s="78"/>
      <c r="O92" s="136"/>
      <c r="P92" s="78"/>
      <c r="Q92" s="136"/>
      <c r="R92" s="78"/>
      <c r="S92" s="136"/>
      <c r="T92" s="78"/>
      <c r="U92" s="136"/>
      <c r="V92" s="78"/>
      <c r="W92" s="136"/>
      <c r="X92" s="78"/>
      <c r="Y92" s="136"/>
      <c r="Z92" s="78"/>
      <c r="AA92" s="136"/>
      <c r="AB92" s="78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</row>
    <row r="93" spans="2:54" ht="15" customHeight="1">
      <c r="B93" s="78"/>
      <c r="C93" s="136"/>
      <c r="D93" s="78"/>
      <c r="E93" s="136"/>
      <c r="F93" s="78"/>
      <c r="G93" s="136"/>
      <c r="H93" s="78"/>
      <c r="I93" s="136"/>
      <c r="J93" s="78"/>
      <c r="K93" s="136"/>
      <c r="L93" s="78"/>
      <c r="M93" s="136"/>
      <c r="N93" s="78"/>
      <c r="O93" s="136"/>
      <c r="P93" s="78"/>
      <c r="Q93" s="136"/>
      <c r="R93" s="78"/>
      <c r="S93" s="136"/>
      <c r="T93" s="78"/>
      <c r="U93" s="136"/>
      <c r="V93" s="78"/>
      <c r="W93" s="136"/>
      <c r="X93" s="78"/>
      <c r="Y93" s="136"/>
      <c r="Z93" s="78"/>
      <c r="AA93" s="136"/>
      <c r="AB93" s="78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</row>
    <row r="94" spans="2:54" ht="15" customHeight="1">
      <c r="B94" s="78"/>
      <c r="C94" s="136"/>
      <c r="D94" s="78"/>
      <c r="E94" s="136"/>
      <c r="F94" s="78"/>
      <c r="G94" s="136"/>
      <c r="H94" s="78"/>
      <c r="I94" s="136"/>
      <c r="J94" s="78"/>
      <c r="K94" s="136"/>
      <c r="L94" s="78"/>
      <c r="M94" s="136"/>
      <c r="N94" s="78"/>
      <c r="O94" s="136"/>
      <c r="P94" s="78"/>
      <c r="Q94" s="136"/>
      <c r="R94" s="78"/>
      <c r="S94" s="136"/>
      <c r="T94" s="78"/>
      <c r="U94" s="136"/>
      <c r="V94" s="78"/>
      <c r="W94" s="136"/>
      <c r="X94" s="78"/>
      <c r="Y94" s="136"/>
      <c r="Z94" s="78"/>
      <c r="AA94" s="136"/>
      <c r="AB94" s="78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</row>
    <row r="95" spans="2:54" ht="15" customHeight="1">
      <c r="B95" s="78"/>
      <c r="C95" s="136"/>
      <c r="D95" s="78"/>
      <c r="E95" s="136"/>
      <c r="F95" s="78"/>
      <c r="G95" s="136"/>
      <c r="H95" s="78"/>
      <c r="I95" s="136"/>
      <c r="J95" s="78"/>
      <c r="K95" s="136"/>
      <c r="L95" s="78"/>
      <c r="M95" s="136"/>
      <c r="N95" s="78"/>
      <c r="O95" s="136"/>
      <c r="P95" s="78"/>
      <c r="Q95" s="136"/>
      <c r="R95" s="78"/>
      <c r="S95" s="136"/>
      <c r="T95" s="78"/>
      <c r="U95" s="136"/>
      <c r="V95" s="78"/>
      <c r="W95" s="136"/>
      <c r="X95" s="78"/>
      <c r="Y95" s="136"/>
      <c r="Z95" s="78"/>
      <c r="AA95" s="136"/>
      <c r="AB95" s="78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</row>
    <row r="96" spans="2:54" ht="15" customHeight="1">
      <c r="B96" s="78"/>
      <c r="C96" s="136"/>
      <c r="D96" s="78"/>
      <c r="E96" s="136"/>
      <c r="F96" s="78"/>
      <c r="G96" s="136"/>
      <c r="H96" s="78"/>
      <c r="I96" s="136"/>
      <c r="J96" s="78"/>
      <c r="K96" s="136"/>
      <c r="L96" s="78"/>
      <c r="M96" s="136"/>
      <c r="N96" s="78"/>
      <c r="O96" s="136"/>
      <c r="P96" s="78"/>
      <c r="Q96" s="136"/>
      <c r="R96" s="78"/>
      <c r="S96" s="136"/>
      <c r="T96" s="78"/>
      <c r="U96" s="136"/>
      <c r="V96" s="78"/>
      <c r="W96" s="136"/>
      <c r="X96" s="78"/>
      <c r="Y96" s="136"/>
      <c r="Z96" s="78"/>
      <c r="AA96" s="136"/>
      <c r="AB96" s="78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</row>
    <row r="97" spans="2:54" ht="15" customHeight="1">
      <c r="B97" s="78"/>
      <c r="C97" s="136"/>
      <c r="D97" s="78"/>
      <c r="E97" s="136"/>
      <c r="F97" s="78"/>
      <c r="G97" s="136"/>
      <c r="H97" s="78"/>
      <c r="I97" s="136"/>
      <c r="J97" s="78"/>
      <c r="K97" s="136"/>
      <c r="L97" s="78"/>
      <c r="M97" s="136"/>
      <c r="N97" s="78"/>
      <c r="O97" s="136"/>
      <c r="P97" s="78"/>
      <c r="Q97" s="136"/>
      <c r="R97" s="78"/>
      <c r="S97" s="136"/>
      <c r="T97" s="78"/>
      <c r="U97" s="136"/>
      <c r="V97" s="78"/>
      <c r="W97" s="136"/>
      <c r="X97" s="78"/>
      <c r="Y97" s="136"/>
      <c r="Z97" s="78"/>
      <c r="AA97" s="136"/>
      <c r="AB97" s="78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</row>
    <row r="98" spans="2:54" ht="15" customHeight="1">
      <c r="B98" s="78"/>
      <c r="C98" s="136"/>
      <c r="D98" s="78"/>
      <c r="E98" s="136"/>
      <c r="F98" s="78"/>
      <c r="G98" s="136"/>
      <c r="H98" s="78"/>
      <c r="I98" s="136"/>
      <c r="J98" s="78"/>
      <c r="K98" s="136"/>
      <c r="L98" s="78"/>
      <c r="M98" s="136"/>
      <c r="N98" s="78"/>
      <c r="O98" s="136"/>
      <c r="P98" s="78"/>
      <c r="Q98" s="136"/>
      <c r="R98" s="78"/>
      <c r="S98" s="136"/>
      <c r="T98" s="78"/>
      <c r="U98" s="136"/>
      <c r="V98" s="78"/>
      <c r="W98" s="136"/>
      <c r="X98" s="78"/>
      <c r="Y98" s="136"/>
      <c r="Z98" s="78"/>
      <c r="AA98" s="136"/>
      <c r="AB98" s="78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</row>
    <row r="99" spans="2:54" ht="15" customHeight="1">
      <c r="B99" s="78"/>
      <c r="C99" s="136"/>
      <c r="D99" s="78"/>
      <c r="E99" s="136"/>
      <c r="F99" s="78"/>
      <c r="G99" s="136"/>
      <c r="H99" s="78"/>
      <c r="I99" s="136"/>
      <c r="J99" s="78"/>
      <c r="K99" s="136"/>
      <c r="L99" s="78"/>
      <c r="M99" s="136"/>
      <c r="N99" s="78"/>
      <c r="O99" s="136"/>
      <c r="P99" s="78"/>
      <c r="Q99" s="136"/>
      <c r="R99" s="78"/>
      <c r="S99" s="136"/>
      <c r="T99" s="78"/>
      <c r="U99" s="136"/>
      <c r="V99" s="78"/>
      <c r="W99" s="136"/>
      <c r="X99" s="78"/>
      <c r="Y99" s="136"/>
      <c r="Z99" s="78"/>
      <c r="AA99" s="136"/>
      <c r="AB99" s="78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</row>
    <row r="100" spans="2:54" ht="15" customHeight="1">
      <c r="B100" s="78"/>
      <c r="C100" s="136"/>
      <c r="D100" s="78"/>
      <c r="E100" s="136"/>
      <c r="F100" s="78"/>
      <c r="G100" s="136"/>
      <c r="H100" s="78"/>
      <c r="I100" s="136"/>
      <c r="J100" s="78"/>
      <c r="K100" s="136"/>
      <c r="L100" s="78"/>
      <c r="M100" s="136"/>
      <c r="N100" s="78"/>
      <c r="O100" s="136"/>
      <c r="P100" s="78"/>
      <c r="Q100" s="136"/>
      <c r="R100" s="78"/>
      <c r="S100" s="136"/>
      <c r="T100" s="78"/>
      <c r="U100" s="136"/>
      <c r="V100" s="78"/>
      <c r="W100" s="136"/>
      <c r="X100" s="78"/>
      <c r="Y100" s="136"/>
      <c r="Z100" s="78"/>
      <c r="AA100" s="136"/>
      <c r="AB100" s="78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</row>
    <row r="101" spans="2:54" ht="15" customHeight="1">
      <c r="B101" s="78"/>
      <c r="C101" s="136"/>
      <c r="D101" s="78"/>
      <c r="E101" s="136"/>
      <c r="F101" s="78"/>
      <c r="G101" s="136"/>
      <c r="H101" s="78"/>
      <c r="I101" s="136"/>
      <c r="J101" s="78"/>
      <c r="K101" s="136"/>
      <c r="L101" s="78"/>
      <c r="M101" s="136"/>
      <c r="N101" s="78"/>
      <c r="O101" s="136"/>
      <c r="P101" s="78"/>
      <c r="Q101" s="136"/>
      <c r="R101" s="78"/>
      <c r="S101" s="136"/>
      <c r="T101" s="78"/>
      <c r="U101" s="136"/>
      <c r="V101" s="78"/>
      <c r="W101" s="136"/>
      <c r="X101" s="78"/>
      <c r="Y101" s="136"/>
      <c r="Z101" s="78"/>
      <c r="AA101" s="136"/>
      <c r="AB101" s="78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</row>
    <row r="102" spans="2:54" ht="15" customHeight="1">
      <c r="B102" s="78"/>
      <c r="C102" s="136"/>
      <c r="D102" s="78"/>
      <c r="E102" s="136"/>
      <c r="F102" s="78"/>
      <c r="G102" s="136"/>
      <c r="H102" s="78"/>
      <c r="I102" s="136"/>
      <c r="J102" s="78"/>
      <c r="K102" s="136"/>
      <c r="L102" s="78"/>
      <c r="M102" s="136"/>
      <c r="N102" s="78"/>
      <c r="O102" s="136"/>
      <c r="P102" s="78"/>
      <c r="Q102" s="136"/>
      <c r="R102" s="78"/>
      <c r="S102" s="136"/>
      <c r="T102" s="78"/>
      <c r="U102" s="136"/>
      <c r="V102" s="78"/>
      <c r="W102" s="136"/>
      <c r="X102" s="78"/>
      <c r="Y102" s="136"/>
      <c r="Z102" s="78"/>
      <c r="AA102" s="136"/>
      <c r="AB102" s="78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</row>
    <row r="103" spans="2:54" ht="15" customHeight="1">
      <c r="B103" s="78"/>
      <c r="C103" s="136"/>
      <c r="D103" s="78"/>
      <c r="E103" s="136"/>
      <c r="F103" s="78"/>
      <c r="G103" s="136"/>
      <c r="H103" s="78"/>
      <c r="I103" s="136"/>
      <c r="J103" s="78"/>
      <c r="K103" s="136"/>
      <c r="L103" s="78"/>
      <c r="M103" s="136"/>
      <c r="N103" s="78"/>
      <c r="O103" s="136"/>
      <c r="P103" s="78"/>
      <c r="Q103" s="136"/>
      <c r="R103" s="78"/>
      <c r="S103" s="136"/>
      <c r="T103" s="78"/>
      <c r="U103" s="136"/>
      <c r="V103" s="78"/>
      <c r="W103" s="136"/>
      <c r="X103" s="78"/>
      <c r="Y103" s="136"/>
      <c r="Z103" s="78"/>
      <c r="AA103" s="136"/>
      <c r="AB103" s="78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</row>
    <row r="104" spans="2:54" ht="15" customHeight="1">
      <c r="B104" s="78"/>
      <c r="C104" s="136"/>
      <c r="D104" s="78"/>
      <c r="E104" s="136"/>
      <c r="F104" s="78"/>
      <c r="G104" s="136"/>
      <c r="H104" s="78"/>
      <c r="I104" s="136"/>
      <c r="J104" s="78"/>
      <c r="K104" s="136"/>
      <c r="L104" s="78"/>
      <c r="M104" s="136"/>
      <c r="N104" s="78"/>
      <c r="O104" s="136"/>
      <c r="P104" s="78"/>
      <c r="Q104" s="136"/>
      <c r="R104" s="78"/>
      <c r="S104" s="136"/>
      <c r="T104" s="78"/>
      <c r="U104" s="136"/>
      <c r="V104" s="78"/>
      <c r="W104" s="136"/>
      <c r="X104" s="78"/>
      <c r="Y104" s="136"/>
      <c r="Z104" s="78"/>
      <c r="AA104" s="136"/>
      <c r="AB104" s="78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</row>
    <row r="105" spans="2:54" ht="15" customHeight="1">
      <c r="B105" s="78"/>
      <c r="C105" s="136"/>
      <c r="D105" s="78"/>
      <c r="E105" s="136"/>
      <c r="F105" s="78"/>
      <c r="G105" s="136"/>
      <c r="H105" s="78"/>
      <c r="I105" s="136"/>
      <c r="J105" s="78"/>
      <c r="K105" s="136"/>
      <c r="L105" s="78"/>
      <c r="M105" s="136"/>
      <c r="N105" s="78"/>
      <c r="O105" s="136"/>
      <c r="P105" s="78"/>
      <c r="Q105" s="136"/>
      <c r="R105" s="78"/>
      <c r="S105" s="136"/>
      <c r="T105" s="78"/>
      <c r="U105" s="136"/>
      <c r="V105" s="78"/>
      <c r="W105" s="136"/>
      <c r="X105" s="78"/>
      <c r="Y105" s="136"/>
      <c r="Z105" s="78"/>
      <c r="AA105" s="136"/>
      <c r="AB105" s="78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</row>
    <row r="106" spans="2:54" ht="15" customHeight="1">
      <c r="B106" s="78"/>
      <c r="C106" s="136"/>
      <c r="D106" s="78"/>
      <c r="E106" s="136"/>
      <c r="F106" s="78"/>
      <c r="G106" s="136"/>
      <c r="H106" s="78"/>
      <c r="I106" s="136"/>
      <c r="J106" s="78"/>
      <c r="K106" s="136"/>
      <c r="L106" s="78"/>
      <c r="M106" s="136"/>
      <c r="N106" s="78"/>
      <c r="O106" s="136"/>
      <c r="P106" s="78"/>
      <c r="Q106" s="136"/>
      <c r="R106" s="78"/>
      <c r="S106" s="136"/>
      <c r="T106" s="78"/>
      <c r="U106" s="136"/>
      <c r="V106" s="78"/>
      <c r="W106" s="136"/>
      <c r="X106" s="78"/>
      <c r="Y106" s="136"/>
      <c r="Z106" s="78"/>
      <c r="AA106" s="136"/>
      <c r="AB106" s="78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</row>
    <row r="107" spans="2:54" ht="15" customHeight="1">
      <c r="B107" s="78"/>
      <c r="C107" s="136"/>
      <c r="D107" s="78"/>
      <c r="E107" s="136"/>
      <c r="F107" s="78"/>
      <c r="G107" s="136"/>
      <c r="H107" s="78"/>
      <c r="I107" s="136"/>
      <c r="J107" s="78"/>
      <c r="K107" s="136"/>
      <c r="L107" s="78"/>
      <c r="M107" s="136"/>
      <c r="N107" s="78"/>
      <c r="O107" s="136"/>
      <c r="P107" s="78"/>
      <c r="Q107" s="136"/>
      <c r="R107" s="78"/>
      <c r="S107" s="136"/>
      <c r="T107" s="78"/>
      <c r="U107" s="136"/>
      <c r="V107" s="78"/>
      <c r="W107" s="136"/>
      <c r="X107" s="78"/>
      <c r="Y107" s="136"/>
      <c r="Z107" s="78"/>
      <c r="AA107" s="136"/>
      <c r="AB107" s="78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</row>
    <row r="108" spans="2:54" ht="15" customHeight="1">
      <c r="B108" s="78"/>
      <c r="C108" s="136"/>
      <c r="D108" s="78"/>
      <c r="E108" s="136"/>
      <c r="F108" s="78"/>
      <c r="G108" s="136"/>
      <c r="H108" s="78"/>
      <c r="I108" s="136"/>
      <c r="J108" s="78"/>
      <c r="K108" s="136"/>
      <c r="L108" s="78"/>
      <c r="M108" s="136"/>
      <c r="N108" s="78"/>
      <c r="O108" s="136"/>
      <c r="P108" s="78"/>
      <c r="Q108" s="136"/>
      <c r="R108" s="78"/>
      <c r="S108" s="136"/>
      <c r="T108" s="78"/>
      <c r="U108" s="136"/>
      <c r="V108" s="78"/>
      <c r="W108" s="136"/>
      <c r="X108" s="78"/>
      <c r="Y108" s="136"/>
      <c r="Z108" s="78"/>
      <c r="AA108" s="136"/>
      <c r="AB108" s="78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</row>
    <row r="109" spans="2:54" ht="15" customHeight="1">
      <c r="B109" s="78"/>
      <c r="C109" s="136"/>
      <c r="D109" s="78"/>
      <c r="E109" s="136"/>
      <c r="F109" s="78"/>
      <c r="G109" s="136"/>
      <c r="H109" s="78"/>
      <c r="I109" s="136"/>
      <c r="J109" s="78"/>
      <c r="K109" s="136"/>
      <c r="L109" s="78"/>
      <c r="M109" s="136"/>
      <c r="N109" s="78"/>
      <c r="O109" s="136"/>
      <c r="P109" s="78"/>
      <c r="Q109" s="136"/>
      <c r="R109" s="78"/>
      <c r="S109" s="136"/>
      <c r="T109" s="78"/>
      <c r="U109" s="136"/>
      <c r="V109" s="78"/>
      <c r="W109" s="136"/>
      <c r="X109" s="78"/>
      <c r="Y109" s="136"/>
      <c r="Z109" s="78"/>
      <c r="AA109" s="136"/>
      <c r="AB109" s="78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</row>
    <row r="110" spans="2:54" ht="15" customHeight="1">
      <c r="B110" s="78"/>
      <c r="C110" s="136"/>
      <c r="D110" s="78"/>
      <c r="E110" s="136"/>
      <c r="F110" s="78"/>
      <c r="G110" s="136"/>
      <c r="H110" s="78"/>
      <c r="I110" s="136"/>
      <c r="J110" s="78"/>
      <c r="K110" s="136"/>
      <c r="L110" s="78"/>
      <c r="M110" s="136"/>
      <c r="N110" s="78"/>
      <c r="O110" s="136"/>
      <c r="P110" s="78"/>
      <c r="Q110" s="136"/>
      <c r="R110" s="78"/>
      <c r="S110" s="136"/>
      <c r="T110" s="78"/>
      <c r="U110" s="136"/>
      <c r="V110" s="78"/>
      <c r="W110" s="136"/>
      <c r="X110" s="78"/>
      <c r="Y110" s="136"/>
      <c r="Z110" s="78"/>
      <c r="AA110" s="136"/>
      <c r="AB110" s="78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</row>
    <row r="111" spans="2:54" ht="15" customHeight="1">
      <c r="B111" s="78"/>
      <c r="C111" s="136"/>
      <c r="D111" s="78"/>
      <c r="E111" s="136"/>
      <c r="F111" s="78"/>
      <c r="G111" s="136"/>
      <c r="H111" s="78"/>
      <c r="I111" s="136"/>
      <c r="J111" s="78"/>
      <c r="K111" s="136"/>
      <c r="L111" s="78"/>
      <c r="M111" s="136"/>
      <c r="N111" s="78"/>
      <c r="O111" s="136"/>
      <c r="P111" s="78"/>
      <c r="Q111" s="136"/>
      <c r="R111" s="78"/>
      <c r="S111" s="136"/>
      <c r="T111" s="78"/>
      <c r="U111" s="136"/>
      <c r="V111" s="78"/>
      <c r="W111" s="136"/>
      <c r="X111" s="78"/>
      <c r="Y111" s="136"/>
      <c r="Z111" s="78"/>
      <c r="AA111" s="136"/>
      <c r="AB111" s="78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</row>
    <row r="112" spans="2:54" ht="15" customHeight="1">
      <c r="B112" s="78"/>
      <c r="C112" s="136"/>
      <c r="D112" s="78"/>
      <c r="E112" s="136"/>
      <c r="F112" s="78"/>
      <c r="G112" s="136"/>
      <c r="H112" s="78"/>
      <c r="I112" s="136"/>
      <c r="J112" s="78"/>
      <c r="K112" s="136"/>
      <c r="L112" s="78"/>
      <c r="M112" s="136"/>
      <c r="N112" s="78"/>
      <c r="O112" s="136"/>
      <c r="P112" s="78"/>
      <c r="Q112" s="136"/>
      <c r="R112" s="78"/>
      <c r="S112" s="136"/>
      <c r="T112" s="78"/>
      <c r="U112" s="136"/>
      <c r="V112" s="78"/>
      <c r="W112" s="136"/>
      <c r="X112" s="78"/>
      <c r="Y112" s="136"/>
      <c r="Z112" s="78"/>
      <c r="AA112" s="136"/>
      <c r="AB112" s="78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</row>
    <row r="113" spans="2:54" ht="15" customHeight="1">
      <c r="B113" s="78"/>
      <c r="C113" s="136"/>
      <c r="D113" s="78"/>
      <c r="E113" s="136"/>
      <c r="F113" s="78"/>
      <c r="G113" s="136"/>
      <c r="H113" s="78"/>
      <c r="I113" s="136"/>
      <c r="J113" s="78"/>
      <c r="K113" s="136"/>
      <c r="L113" s="78"/>
      <c r="M113" s="136"/>
      <c r="N113" s="78"/>
      <c r="O113" s="136"/>
      <c r="P113" s="78"/>
      <c r="Q113" s="136"/>
      <c r="R113" s="78"/>
      <c r="S113" s="136"/>
      <c r="T113" s="78"/>
      <c r="U113" s="136"/>
      <c r="V113" s="78"/>
      <c r="W113" s="136"/>
      <c r="X113" s="78"/>
      <c r="Y113" s="136"/>
      <c r="Z113" s="78"/>
      <c r="AA113" s="136"/>
      <c r="AB113" s="78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</row>
    <row r="114" spans="2:54" ht="15" customHeight="1">
      <c r="B114" s="78"/>
      <c r="C114" s="136"/>
      <c r="D114" s="78"/>
      <c r="E114" s="136"/>
      <c r="F114" s="78"/>
      <c r="G114" s="136"/>
      <c r="H114" s="78"/>
      <c r="I114" s="136"/>
      <c r="J114" s="78"/>
      <c r="K114" s="136"/>
      <c r="L114" s="78"/>
      <c r="M114" s="136"/>
      <c r="N114" s="78"/>
      <c r="O114" s="136"/>
      <c r="P114" s="78"/>
      <c r="Q114" s="136"/>
      <c r="R114" s="78"/>
      <c r="S114" s="136"/>
      <c r="T114" s="78"/>
      <c r="U114" s="136"/>
      <c r="V114" s="78"/>
      <c r="W114" s="136"/>
      <c r="X114" s="78"/>
      <c r="Y114" s="136"/>
      <c r="Z114" s="78"/>
      <c r="AA114" s="136"/>
      <c r="AB114" s="78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</row>
    <row r="115" spans="2:54" ht="15" customHeight="1">
      <c r="B115" s="78"/>
      <c r="C115" s="136"/>
      <c r="D115" s="78"/>
      <c r="E115" s="136"/>
      <c r="F115" s="78"/>
      <c r="G115" s="136"/>
      <c r="H115" s="78"/>
      <c r="I115" s="136"/>
      <c r="J115" s="78"/>
      <c r="K115" s="136"/>
      <c r="L115" s="78"/>
      <c r="M115" s="136"/>
      <c r="N115" s="78"/>
      <c r="O115" s="136"/>
      <c r="P115" s="78"/>
      <c r="Q115" s="136"/>
      <c r="R115" s="78"/>
      <c r="S115" s="136"/>
      <c r="T115" s="78"/>
      <c r="U115" s="136"/>
      <c r="V115" s="78"/>
      <c r="W115" s="136"/>
      <c r="X115" s="78"/>
      <c r="Y115" s="136"/>
      <c r="Z115" s="78"/>
      <c r="AA115" s="136"/>
      <c r="AB115" s="78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</row>
    <row r="116" spans="2:54" ht="15" customHeight="1">
      <c r="B116" s="78"/>
      <c r="C116" s="136"/>
      <c r="D116" s="78"/>
      <c r="E116" s="136"/>
      <c r="F116" s="78"/>
      <c r="G116" s="136"/>
      <c r="H116" s="78"/>
      <c r="I116" s="136"/>
      <c r="J116" s="78"/>
      <c r="K116" s="136"/>
      <c r="L116" s="78"/>
      <c r="M116" s="136"/>
      <c r="N116" s="78"/>
      <c r="O116" s="136"/>
      <c r="P116" s="78"/>
      <c r="Q116" s="136"/>
      <c r="R116" s="78"/>
      <c r="S116" s="136"/>
      <c r="T116" s="78"/>
      <c r="U116" s="136"/>
      <c r="V116" s="78"/>
      <c r="W116" s="136"/>
      <c r="X116" s="78"/>
      <c r="Y116" s="136"/>
      <c r="Z116" s="78"/>
      <c r="AA116" s="136"/>
      <c r="AB116" s="78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</row>
    <row r="117" spans="2:54" ht="15" customHeight="1">
      <c r="B117" s="78"/>
      <c r="C117" s="136"/>
      <c r="D117" s="78"/>
      <c r="E117" s="136"/>
      <c r="F117" s="78"/>
      <c r="G117" s="136"/>
      <c r="H117" s="78"/>
      <c r="I117" s="136"/>
      <c r="J117" s="78"/>
      <c r="K117" s="136"/>
      <c r="L117" s="78"/>
      <c r="M117" s="136"/>
      <c r="N117" s="78"/>
      <c r="O117" s="136"/>
      <c r="P117" s="78"/>
      <c r="Q117" s="136"/>
      <c r="R117" s="78"/>
      <c r="S117" s="136"/>
      <c r="T117" s="78"/>
      <c r="U117" s="136"/>
      <c r="V117" s="78"/>
      <c r="W117" s="136"/>
      <c r="X117" s="78"/>
      <c r="Y117" s="136"/>
      <c r="Z117" s="78"/>
      <c r="AA117" s="136"/>
      <c r="AB117" s="78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</row>
    <row r="118" spans="2:54" ht="15" customHeight="1">
      <c r="B118" s="78"/>
      <c r="C118" s="136"/>
      <c r="D118" s="78"/>
      <c r="E118" s="136"/>
      <c r="F118" s="78"/>
      <c r="G118" s="136"/>
      <c r="H118" s="78"/>
      <c r="I118" s="136"/>
      <c r="J118" s="78"/>
      <c r="K118" s="136"/>
      <c r="L118" s="78"/>
      <c r="M118" s="136"/>
      <c r="N118" s="78"/>
      <c r="O118" s="136"/>
      <c r="P118" s="78"/>
      <c r="Q118" s="136"/>
      <c r="R118" s="78"/>
      <c r="S118" s="136"/>
      <c r="T118" s="78"/>
      <c r="U118" s="136"/>
      <c r="V118" s="78"/>
      <c r="W118" s="136"/>
      <c r="X118" s="78"/>
      <c r="Y118" s="136"/>
      <c r="Z118" s="78"/>
      <c r="AA118" s="136"/>
      <c r="AB118" s="78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</row>
    <row r="119" spans="2:54" ht="15" customHeight="1">
      <c r="B119" s="78"/>
      <c r="C119" s="136"/>
      <c r="D119" s="78"/>
      <c r="E119" s="136"/>
      <c r="F119" s="78"/>
      <c r="G119" s="136"/>
      <c r="H119" s="78"/>
      <c r="I119" s="136"/>
      <c r="J119" s="78"/>
      <c r="K119" s="136"/>
      <c r="L119" s="78"/>
      <c r="M119" s="136"/>
      <c r="N119" s="78"/>
      <c r="O119" s="136"/>
      <c r="P119" s="78"/>
      <c r="Q119" s="136"/>
      <c r="R119" s="78"/>
      <c r="S119" s="136"/>
      <c r="T119" s="78"/>
      <c r="U119" s="136"/>
      <c r="V119" s="78"/>
      <c r="W119" s="136"/>
      <c r="X119" s="78"/>
      <c r="Y119" s="136"/>
      <c r="Z119" s="78"/>
      <c r="AA119" s="136"/>
      <c r="AB119" s="78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</row>
    <row r="120" spans="2:54" ht="15" customHeight="1">
      <c r="B120" s="78"/>
      <c r="C120" s="136"/>
      <c r="D120" s="78"/>
      <c r="E120" s="136"/>
      <c r="F120" s="78"/>
      <c r="G120" s="136"/>
      <c r="H120" s="78"/>
      <c r="I120" s="136"/>
      <c r="J120" s="78"/>
      <c r="K120" s="136"/>
      <c r="L120" s="78"/>
      <c r="M120" s="136"/>
      <c r="N120" s="78"/>
      <c r="O120" s="136"/>
      <c r="P120" s="78"/>
      <c r="Q120" s="136"/>
      <c r="R120" s="78"/>
      <c r="S120" s="136"/>
      <c r="T120" s="78"/>
      <c r="U120" s="136"/>
      <c r="V120" s="78"/>
      <c r="W120" s="136"/>
      <c r="X120" s="78"/>
      <c r="Y120" s="136"/>
      <c r="Z120" s="78"/>
      <c r="AA120" s="136"/>
      <c r="AB120" s="78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</row>
    <row r="121" spans="2:54" ht="15" customHeight="1">
      <c r="B121" s="78"/>
      <c r="C121" s="136"/>
      <c r="D121" s="78"/>
      <c r="E121" s="136"/>
      <c r="F121" s="78"/>
      <c r="G121" s="136"/>
      <c r="H121" s="78"/>
      <c r="I121" s="136"/>
      <c r="J121" s="78"/>
      <c r="K121" s="136"/>
      <c r="L121" s="78"/>
      <c r="M121" s="136"/>
      <c r="N121" s="78"/>
      <c r="O121" s="136"/>
      <c r="P121" s="78"/>
      <c r="Q121" s="136"/>
      <c r="R121" s="78"/>
      <c r="S121" s="136"/>
      <c r="T121" s="78"/>
      <c r="U121" s="136"/>
      <c r="V121" s="78"/>
      <c r="W121" s="136"/>
      <c r="X121" s="78"/>
      <c r="Y121" s="136"/>
      <c r="Z121" s="78"/>
      <c r="AA121" s="136"/>
      <c r="AB121" s="78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</row>
    <row r="122" spans="2:54" ht="15" customHeight="1">
      <c r="B122" s="78"/>
      <c r="C122" s="136"/>
      <c r="D122" s="78"/>
      <c r="E122" s="136"/>
      <c r="F122" s="78"/>
      <c r="G122" s="136"/>
      <c r="H122" s="78"/>
      <c r="I122" s="136"/>
      <c r="J122" s="78"/>
      <c r="K122" s="136"/>
      <c r="L122" s="78"/>
      <c r="M122" s="136"/>
      <c r="N122" s="78"/>
      <c r="O122" s="136"/>
      <c r="P122" s="78"/>
      <c r="Q122" s="136"/>
      <c r="R122" s="78"/>
      <c r="S122" s="136"/>
      <c r="T122" s="78"/>
      <c r="U122" s="136"/>
      <c r="V122" s="78"/>
      <c r="W122" s="136"/>
      <c r="X122" s="78"/>
      <c r="Y122" s="136"/>
      <c r="Z122" s="78"/>
      <c r="AA122" s="136"/>
      <c r="AB122" s="78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</row>
    <row r="123" spans="2:54" ht="15" customHeight="1">
      <c r="B123" s="78"/>
      <c r="C123" s="136"/>
      <c r="D123" s="78"/>
      <c r="E123" s="136"/>
      <c r="F123" s="78"/>
      <c r="G123" s="136"/>
      <c r="H123" s="78"/>
      <c r="I123" s="136"/>
      <c r="J123" s="78"/>
      <c r="K123" s="136"/>
      <c r="L123" s="78"/>
      <c r="M123" s="136"/>
      <c r="N123" s="78"/>
      <c r="O123" s="136"/>
      <c r="P123" s="78"/>
      <c r="Q123" s="136"/>
      <c r="R123" s="78"/>
      <c r="S123" s="136"/>
      <c r="T123" s="78"/>
      <c r="U123" s="136"/>
      <c r="V123" s="78"/>
      <c r="W123" s="136"/>
      <c r="X123" s="78"/>
      <c r="Y123" s="136"/>
      <c r="Z123" s="78"/>
      <c r="AA123" s="136"/>
      <c r="AB123" s="78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</row>
    <row r="124" spans="2:54" ht="15" customHeight="1">
      <c r="B124" s="78"/>
      <c r="C124" s="136"/>
      <c r="D124" s="78"/>
      <c r="E124" s="136"/>
      <c r="F124" s="78"/>
      <c r="G124" s="136"/>
      <c r="H124" s="78"/>
      <c r="I124" s="136"/>
      <c r="J124" s="78"/>
      <c r="K124" s="136"/>
      <c r="L124" s="78"/>
      <c r="M124" s="136"/>
      <c r="N124" s="78"/>
      <c r="O124" s="136"/>
      <c r="P124" s="78"/>
      <c r="Q124" s="136"/>
      <c r="R124" s="78"/>
      <c r="S124" s="136"/>
      <c r="T124" s="78"/>
      <c r="U124" s="136"/>
      <c r="V124" s="78"/>
      <c r="W124" s="136"/>
      <c r="X124" s="78"/>
      <c r="Y124" s="136"/>
      <c r="Z124" s="78"/>
      <c r="AA124" s="136"/>
      <c r="AB124" s="78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</row>
    <row r="125" spans="2:54" ht="15" customHeight="1">
      <c r="B125" s="78"/>
      <c r="C125" s="136"/>
      <c r="D125" s="78"/>
      <c r="E125" s="136"/>
      <c r="F125" s="78"/>
      <c r="G125" s="136"/>
      <c r="H125" s="78"/>
      <c r="I125" s="136"/>
      <c r="J125" s="78"/>
      <c r="K125" s="136"/>
      <c r="L125" s="78"/>
      <c r="M125" s="136"/>
      <c r="N125" s="78"/>
      <c r="O125" s="136"/>
      <c r="P125" s="78"/>
      <c r="Q125" s="136"/>
      <c r="R125" s="78"/>
      <c r="S125" s="136"/>
      <c r="T125" s="78"/>
      <c r="U125" s="136"/>
      <c r="V125" s="78"/>
      <c r="W125" s="136"/>
      <c r="X125" s="78"/>
      <c r="Y125" s="136"/>
      <c r="Z125" s="78"/>
      <c r="AA125" s="136"/>
      <c r="AB125" s="78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</row>
    <row r="126" spans="2:54" ht="15" customHeight="1">
      <c r="B126" s="78"/>
      <c r="C126" s="136"/>
      <c r="D126" s="78"/>
      <c r="E126" s="136"/>
      <c r="F126" s="78"/>
      <c r="G126" s="136"/>
      <c r="H126" s="78"/>
      <c r="I126" s="136"/>
      <c r="J126" s="78"/>
      <c r="K126" s="136"/>
      <c r="L126" s="78"/>
      <c r="M126" s="136"/>
      <c r="N126" s="78"/>
      <c r="O126" s="136"/>
      <c r="P126" s="78"/>
      <c r="Q126" s="136"/>
      <c r="R126" s="78"/>
      <c r="S126" s="136"/>
      <c r="T126" s="78"/>
      <c r="U126" s="136"/>
      <c r="V126" s="78"/>
      <c r="W126" s="136"/>
      <c r="X126" s="78"/>
      <c r="Y126" s="136"/>
      <c r="Z126" s="78"/>
      <c r="AA126" s="136"/>
      <c r="AB126" s="78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</row>
    <row r="127" spans="2:54" ht="15" customHeight="1">
      <c r="B127" s="78"/>
      <c r="C127" s="136"/>
      <c r="D127" s="78"/>
      <c r="E127" s="136"/>
      <c r="F127" s="78"/>
      <c r="G127" s="136"/>
      <c r="H127" s="78"/>
      <c r="I127" s="136"/>
      <c r="J127" s="78"/>
      <c r="K127" s="136"/>
      <c r="L127" s="78"/>
      <c r="M127" s="136"/>
      <c r="N127" s="78"/>
      <c r="O127" s="136"/>
      <c r="P127" s="78"/>
      <c r="Q127" s="136"/>
      <c r="R127" s="78"/>
      <c r="S127" s="136"/>
      <c r="T127" s="78"/>
      <c r="U127" s="136"/>
      <c r="V127" s="78"/>
      <c r="W127" s="136"/>
      <c r="X127" s="78"/>
      <c r="Y127" s="136"/>
      <c r="Z127" s="78"/>
      <c r="AA127" s="136"/>
      <c r="AB127" s="78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</row>
    <row r="128" spans="2:54" ht="15" customHeight="1">
      <c r="B128" s="78"/>
      <c r="C128" s="136"/>
      <c r="D128" s="78"/>
      <c r="E128" s="136"/>
      <c r="F128" s="78"/>
      <c r="G128" s="136"/>
      <c r="H128" s="78"/>
      <c r="I128" s="136"/>
      <c r="J128" s="78"/>
      <c r="K128" s="136"/>
      <c r="L128" s="78"/>
      <c r="M128" s="136"/>
      <c r="N128" s="78"/>
      <c r="O128" s="136"/>
      <c r="P128" s="78"/>
      <c r="Q128" s="136"/>
      <c r="R128" s="78"/>
      <c r="S128" s="136"/>
      <c r="T128" s="78"/>
      <c r="U128" s="136"/>
      <c r="V128" s="78"/>
      <c r="W128" s="136"/>
      <c r="X128" s="78"/>
      <c r="Y128" s="136"/>
      <c r="Z128" s="78"/>
      <c r="AA128" s="136"/>
      <c r="AB128" s="78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</row>
    <row r="129" spans="2:54" ht="15" customHeight="1">
      <c r="B129" s="78"/>
      <c r="C129" s="136"/>
      <c r="D129" s="78"/>
      <c r="E129" s="136"/>
      <c r="F129" s="78"/>
      <c r="G129" s="136"/>
      <c r="H129" s="78"/>
      <c r="I129" s="136"/>
      <c r="J129" s="78"/>
      <c r="K129" s="136"/>
      <c r="L129" s="78"/>
      <c r="M129" s="136"/>
      <c r="N129" s="78"/>
      <c r="O129" s="136"/>
      <c r="P129" s="78"/>
      <c r="Q129" s="136"/>
      <c r="R129" s="78"/>
      <c r="S129" s="136"/>
      <c r="T129" s="78"/>
      <c r="U129" s="136"/>
      <c r="V129" s="78"/>
      <c r="W129" s="136"/>
      <c r="X129" s="78"/>
      <c r="Y129" s="136"/>
      <c r="Z129" s="78"/>
      <c r="AA129" s="136"/>
      <c r="AB129" s="78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</row>
    <row r="130" spans="2:54" ht="15" customHeight="1">
      <c r="B130" s="78"/>
      <c r="C130" s="136"/>
      <c r="D130" s="78"/>
      <c r="E130" s="136"/>
      <c r="F130" s="78"/>
      <c r="G130" s="136"/>
      <c r="H130" s="78"/>
      <c r="I130" s="136"/>
      <c r="J130" s="78"/>
      <c r="K130" s="136"/>
      <c r="L130" s="78"/>
      <c r="M130" s="136"/>
      <c r="N130" s="78"/>
      <c r="O130" s="136"/>
      <c r="P130" s="78"/>
      <c r="Q130" s="136"/>
      <c r="R130" s="78"/>
      <c r="S130" s="136"/>
      <c r="T130" s="78"/>
      <c r="U130" s="136"/>
      <c r="V130" s="78"/>
      <c r="W130" s="136"/>
      <c r="X130" s="78"/>
      <c r="Y130" s="136"/>
      <c r="Z130" s="78"/>
      <c r="AA130" s="136"/>
      <c r="AB130" s="78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</row>
    <row r="131" spans="2:54" ht="15" customHeight="1">
      <c r="B131" s="78"/>
      <c r="C131" s="136"/>
      <c r="D131" s="78"/>
      <c r="E131" s="136"/>
      <c r="F131" s="78"/>
      <c r="G131" s="136"/>
      <c r="H131" s="78"/>
      <c r="I131" s="136"/>
      <c r="J131" s="78"/>
      <c r="K131" s="136"/>
      <c r="L131" s="78"/>
      <c r="M131" s="136"/>
      <c r="N131" s="78"/>
      <c r="O131" s="136"/>
      <c r="P131" s="78"/>
      <c r="Q131" s="136"/>
      <c r="R131" s="78"/>
      <c r="S131" s="136"/>
      <c r="T131" s="78"/>
      <c r="U131" s="136"/>
      <c r="V131" s="78"/>
      <c r="W131" s="136"/>
      <c r="X131" s="78"/>
      <c r="Y131" s="136"/>
      <c r="Z131" s="78"/>
      <c r="AA131" s="136"/>
      <c r="AB131" s="78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</row>
    <row r="132" spans="2:54" ht="15" customHeight="1">
      <c r="B132" s="78"/>
      <c r="C132" s="136"/>
      <c r="D132" s="78"/>
      <c r="E132" s="136"/>
      <c r="F132" s="78"/>
      <c r="G132" s="136"/>
      <c r="H132" s="78"/>
      <c r="I132" s="136"/>
      <c r="J132" s="78"/>
      <c r="K132" s="136"/>
      <c r="L132" s="78"/>
      <c r="M132" s="136"/>
      <c r="N132" s="78"/>
      <c r="O132" s="136"/>
      <c r="P132" s="78"/>
      <c r="Q132" s="136"/>
      <c r="R132" s="78"/>
      <c r="S132" s="136"/>
      <c r="T132" s="78"/>
      <c r="U132" s="136"/>
      <c r="V132" s="78"/>
      <c r="W132" s="136"/>
      <c r="X132" s="78"/>
      <c r="Y132" s="136"/>
      <c r="Z132" s="78"/>
      <c r="AA132" s="136"/>
      <c r="AB132" s="78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</row>
    <row r="133" spans="2:54" ht="15" customHeight="1">
      <c r="B133" s="78"/>
      <c r="C133" s="136"/>
      <c r="D133" s="78"/>
      <c r="E133" s="136"/>
      <c r="F133" s="78"/>
      <c r="G133" s="136"/>
      <c r="H133" s="78"/>
      <c r="I133" s="136"/>
      <c r="J133" s="78"/>
      <c r="K133" s="136"/>
      <c r="L133" s="78"/>
      <c r="M133" s="136"/>
      <c r="N133" s="78"/>
      <c r="O133" s="136"/>
      <c r="P133" s="78"/>
      <c r="Q133" s="136"/>
      <c r="R133" s="78"/>
      <c r="S133" s="136"/>
      <c r="T133" s="78"/>
      <c r="U133" s="136"/>
      <c r="V133" s="78"/>
      <c r="W133" s="136"/>
      <c r="X133" s="78"/>
      <c r="Y133" s="136"/>
      <c r="Z133" s="78"/>
      <c r="AA133" s="136"/>
      <c r="AB133" s="78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</row>
    <row r="134" spans="2:54" ht="15" customHeight="1">
      <c r="B134" s="78"/>
      <c r="C134" s="136"/>
      <c r="D134" s="78"/>
      <c r="E134" s="136"/>
      <c r="F134" s="78"/>
      <c r="G134" s="136"/>
      <c r="H134" s="78"/>
      <c r="I134" s="136"/>
      <c r="J134" s="78"/>
      <c r="K134" s="136"/>
      <c r="L134" s="78"/>
      <c r="M134" s="136"/>
      <c r="N134" s="78"/>
      <c r="O134" s="136"/>
      <c r="P134" s="78"/>
      <c r="Q134" s="136"/>
      <c r="R134" s="78"/>
      <c r="S134" s="136"/>
      <c r="T134" s="78"/>
      <c r="U134" s="136"/>
      <c r="V134" s="78"/>
      <c r="W134" s="136"/>
      <c r="X134" s="78"/>
      <c r="Y134" s="136"/>
      <c r="Z134" s="78"/>
      <c r="AA134" s="136"/>
      <c r="AB134" s="78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</row>
    <row r="135" spans="2:54" ht="15" customHeight="1">
      <c r="B135" s="78"/>
      <c r="C135" s="136"/>
      <c r="D135" s="78"/>
      <c r="E135" s="136"/>
      <c r="F135" s="78"/>
      <c r="G135" s="136"/>
      <c r="H135" s="78"/>
      <c r="I135" s="136"/>
      <c r="J135" s="78"/>
      <c r="K135" s="136"/>
      <c r="L135" s="78"/>
      <c r="M135" s="136"/>
      <c r="N135" s="78"/>
      <c r="O135" s="136"/>
      <c r="P135" s="78"/>
      <c r="Q135" s="136"/>
      <c r="R135" s="78"/>
      <c r="S135" s="136"/>
      <c r="T135" s="78"/>
      <c r="U135" s="136"/>
      <c r="V135" s="78"/>
      <c r="W135" s="136"/>
      <c r="X135" s="78"/>
      <c r="Y135" s="136"/>
      <c r="Z135" s="78"/>
      <c r="AA135" s="136"/>
      <c r="AB135" s="78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</row>
    <row r="136" spans="2:54" ht="15" customHeight="1">
      <c r="B136" s="78"/>
      <c r="C136" s="136"/>
      <c r="D136" s="78"/>
      <c r="E136" s="136"/>
      <c r="F136" s="78"/>
      <c r="G136" s="136"/>
      <c r="H136" s="78"/>
      <c r="I136" s="136"/>
      <c r="J136" s="78"/>
      <c r="K136" s="136"/>
      <c r="L136" s="78"/>
      <c r="M136" s="136"/>
      <c r="N136" s="78"/>
      <c r="O136" s="136"/>
      <c r="P136" s="78"/>
      <c r="Q136" s="136"/>
      <c r="R136" s="78"/>
      <c r="S136" s="136"/>
      <c r="T136" s="78"/>
      <c r="U136" s="136"/>
      <c r="V136" s="78"/>
      <c r="W136" s="136"/>
      <c r="X136" s="78"/>
      <c r="Y136" s="136"/>
      <c r="Z136" s="78"/>
      <c r="AA136" s="136"/>
      <c r="AB136" s="78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</row>
    <row r="137" spans="2:54" ht="15" customHeight="1">
      <c r="B137" s="78"/>
      <c r="C137" s="136"/>
      <c r="D137" s="78"/>
      <c r="E137" s="136"/>
      <c r="F137" s="78"/>
      <c r="G137" s="136"/>
      <c r="H137" s="78"/>
      <c r="I137" s="136"/>
      <c r="J137" s="78"/>
      <c r="K137" s="136"/>
      <c r="L137" s="78"/>
      <c r="M137" s="136"/>
      <c r="N137" s="78"/>
      <c r="O137" s="136"/>
      <c r="P137" s="78"/>
      <c r="Q137" s="136"/>
      <c r="R137" s="78"/>
      <c r="S137" s="136"/>
      <c r="T137" s="78"/>
      <c r="U137" s="136"/>
      <c r="V137" s="78"/>
      <c r="W137" s="136"/>
      <c r="X137" s="78"/>
      <c r="Y137" s="136"/>
      <c r="Z137" s="78"/>
      <c r="AA137" s="136"/>
      <c r="AB137" s="78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</row>
    <row r="138" spans="2:54" ht="15" customHeight="1">
      <c r="B138" s="78"/>
      <c r="C138" s="136"/>
      <c r="D138" s="78"/>
      <c r="E138" s="136"/>
      <c r="F138" s="78"/>
      <c r="G138" s="136"/>
      <c r="H138" s="78"/>
      <c r="I138" s="136"/>
      <c r="J138" s="78"/>
      <c r="K138" s="136"/>
      <c r="L138" s="78"/>
      <c r="M138" s="136"/>
      <c r="N138" s="78"/>
      <c r="O138" s="136"/>
      <c r="P138" s="78"/>
      <c r="Q138" s="136"/>
      <c r="R138" s="78"/>
      <c r="S138" s="136"/>
      <c r="T138" s="78"/>
      <c r="U138" s="136"/>
      <c r="V138" s="78"/>
      <c r="W138" s="136"/>
      <c r="X138" s="78"/>
      <c r="Y138" s="136"/>
      <c r="Z138" s="78"/>
      <c r="AA138" s="136"/>
      <c r="AB138" s="78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</row>
    <row r="139" spans="2:54" ht="15" customHeight="1">
      <c r="B139" s="78"/>
      <c r="C139" s="136"/>
      <c r="D139" s="78"/>
      <c r="E139" s="136"/>
      <c r="F139" s="78"/>
      <c r="G139" s="136"/>
      <c r="H139" s="78"/>
      <c r="I139" s="136"/>
      <c r="J139" s="78"/>
      <c r="K139" s="136"/>
      <c r="L139" s="78"/>
      <c r="M139" s="136"/>
      <c r="N139" s="78"/>
      <c r="O139" s="136"/>
      <c r="P139" s="78"/>
      <c r="Q139" s="136"/>
      <c r="R139" s="78"/>
      <c r="S139" s="136"/>
      <c r="T139" s="78"/>
      <c r="U139" s="136"/>
      <c r="V139" s="78"/>
      <c r="W139" s="136"/>
      <c r="X139" s="78"/>
      <c r="Y139" s="136"/>
      <c r="Z139" s="78"/>
      <c r="AA139" s="136"/>
      <c r="AB139" s="78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</row>
    <row r="140" spans="2:54" ht="15" customHeight="1">
      <c r="B140" s="78"/>
      <c r="C140" s="136"/>
      <c r="D140" s="78"/>
      <c r="E140" s="136"/>
      <c r="F140" s="78"/>
      <c r="G140" s="136"/>
      <c r="H140" s="78"/>
      <c r="I140" s="136"/>
      <c r="J140" s="78"/>
      <c r="K140" s="136"/>
      <c r="L140" s="78"/>
      <c r="M140" s="136"/>
      <c r="N140" s="78"/>
      <c r="O140" s="136"/>
      <c r="P140" s="78"/>
      <c r="Q140" s="136"/>
      <c r="R140" s="78"/>
      <c r="S140" s="136"/>
      <c r="T140" s="78"/>
      <c r="U140" s="136"/>
      <c r="V140" s="78"/>
      <c r="W140" s="136"/>
      <c r="X140" s="78"/>
      <c r="Y140" s="136"/>
      <c r="Z140" s="78"/>
      <c r="AA140" s="136"/>
      <c r="AB140" s="78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</row>
    <row r="141" spans="2:54" ht="15" customHeight="1">
      <c r="B141" s="78"/>
      <c r="C141" s="136"/>
      <c r="D141" s="78"/>
      <c r="E141" s="136"/>
      <c r="F141" s="78"/>
      <c r="G141" s="136"/>
      <c r="H141" s="78"/>
      <c r="I141" s="136"/>
      <c r="J141" s="78"/>
      <c r="K141" s="136"/>
      <c r="L141" s="78"/>
      <c r="M141" s="136"/>
      <c r="N141" s="78"/>
      <c r="O141" s="136"/>
      <c r="P141" s="78"/>
      <c r="Q141" s="136"/>
      <c r="R141" s="78"/>
      <c r="S141" s="136"/>
      <c r="T141" s="78"/>
      <c r="U141" s="136"/>
      <c r="V141" s="78"/>
      <c r="W141" s="136"/>
      <c r="X141" s="78"/>
      <c r="Y141" s="136"/>
      <c r="Z141" s="78"/>
      <c r="AA141" s="136"/>
      <c r="AB141" s="78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</row>
    <row r="142" spans="2:54" ht="15" customHeight="1">
      <c r="B142" s="78"/>
      <c r="C142" s="136"/>
      <c r="D142" s="78"/>
      <c r="E142" s="136"/>
      <c r="F142" s="78"/>
      <c r="G142" s="136"/>
      <c r="H142" s="78"/>
      <c r="I142" s="136"/>
      <c r="J142" s="78"/>
      <c r="K142" s="136"/>
      <c r="L142" s="78"/>
      <c r="M142" s="136"/>
      <c r="N142" s="78"/>
      <c r="O142" s="136"/>
      <c r="P142" s="78"/>
      <c r="Q142" s="136"/>
      <c r="R142" s="78"/>
      <c r="S142" s="136"/>
      <c r="T142" s="78"/>
      <c r="U142" s="136"/>
      <c r="V142" s="78"/>
      <c r="W142" s="136"/>
      <c r="X142" s="78"/>
      <c r="Y142" s="136"/>
      <c r="Z142" s="78"/>
      <c r="AA142" s="136"/>
      <c r="AB142" s="78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</row>
    <row r="143" spans="2:54" ht="15" customHeight="1">
      <c r="B143" s="78"/>
      <c r="C143" s="136"/>
      <c r="D143" s="78"/>
      <c r="E143" s="136"/>
      <c r="F143" s="78"/>
      <c r="G143" s="136"/>
      <c r="H143" s="78"/>
      <c r="I143" s="136"/>
      <c r="J143" s="78"/>
      <c r="K143" s="136"/>
      <c r="L143" s="78"/>
      <c r="M143" s="136"/>
      <c r="N143" s="78"/>
      <c r="O143" s="136"/>
      <c r="P143" s="78"/>
      <c r="Q143" s="136"/>
      <c r="R143" s="78"/>
      <c r="S143" s="136"/>
      <c r="T143" s="78"/>
      <c r="U143" s="136"/>
      <c r="V143" s="78"/>
      <c r="W143" s="136"/>
      <c r="X143" s="78"/>
      <c r="Y143" s="136"/>
      <c r="Z143" s="78"/>
      <c r="AA143" s="136"/>
      <c r="AB143" s="78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</row>
    <row r="144" spans="2:54" ht="15" customHeight="1">
      <c r="B144" s="78"/>
      <c r="C144" s="136"/>
      <c r="D144" s="78"/>
      <c r="E144" s="136"/>
      <c r="F144" s="78"/>
      <c r="G144" s="136"/>
      <c r="H144" s="78"/>
      <c r="I144" s="136"/>
      <c r="J144" s="78"/>
      <c r="K144" s="136"/>
      <c r="L144" s="78"/>
      <c r="M144" s="136"/>
      <c r="N144" s="78"/>
      <c r="O144" s="136"/>
      <c r="P144" s="78"/>
      <c r="Q144" s="136"/>
      <c r="R144" s="78"/>
      <c r="S144" s="136"/>
      <c r="T144" s="78"/>
      <c r="U144" s="136"/>
      <c r="V144" s="78"/>
      <c r="W144" s="136"/>
      <c r="X144" s="78"/>
      <c r="Y144" s="136"/>
      <c r="Z144" s="78"/>
      <c r="AA144" s="136"/>
      <c r="AB144" s="78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</row>
    <row r="145" spans="2:54" ht="15" customHeight="1">
      <c r="B145" s="78"/>
      <c r="C145" s="136"/>
      <c r="D145" s="78"/>
      <c r="E145" s="136"/>
      <c r="F145" s="78"/>
      <c r="G145" s="136"/>
      <c r="H145" s="78"/>
      <c r="I145" s="136"/>
      <c r="J145" s="78"/>
      <c r="K145" s="136"/>
      <c r="L145" s="78"/>
      <c r="M145" s="136"/>
      <c r="N145" s="78"/>
      <c r="O145" s="136"/>
      <c r="P145" s="78"/>
      <c r="Q145" s="136"/>
      <c r="R145" s="78"/>
      <c r="S145" s="136"/>
      <c r="T145" s="78"/>
      <c r="U145" s="136"/>
      <c r="V145" s="78"/>
      <c r="W145" s="136"/>
      <c r="X145" s="78"/>
      <c r="Y145" s="136"/>
      <c r="Z145" s="78"/>
      <c r="AA145" s="136"/>
      <c r="AB145" s="78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</row>
    <row r="146" spans="2:54" ht="15" customHeight="1">
      <c r="B146" s="78"/>
      <c r="C146" s="136"/>
      <c r="D146" s="78"/>
      <c r="E146" s="136"/>
      <c r="F146" s="78"/>
      <c r="G146" s="136"/>
      <c r="H146" s="78"/>
      <c r="I146" s="136"/>
      <c r="J146" s="78"/>
      <c r="K146" s="136"/>
      <c r="L146" s="78"/>
      <c r="M146" s="136"/>
      <c r="N146" s="78"/>
      <c r="O146" s="136"/>
      <c r="P146" s="78"/>
      <c r="Q146" s="136"/>
      <c r="R146" s="78"/>
      <c r="S146" s="136"/>
      <c r="T146" s="78"/>
      <c r="U146" s="136"/>
      <c r="V146" s="78"/>
      <c r="W146" s="136"/>
      <c r="X146" s="78"/>
      <c r="Y146" s="136"/>
      <c r="Z146" s="78"/>
      <c r="AA146" s="136"/>
      <c r="AB146" s="78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</row>
    <row r="147" spans="2:54" ht="15" customHeight="1">
      <c r="B147" s="78"/>
      <c r="C147" s="136"/>
      <c r="D147" s="78"/>
      <c r="E147" s="136"/>
      <c r="F147" s="78"/>
      <c r="G147" s="136"/>
      <c r="H147" s="78"/>
      <c r="I147" s="136"/>
      <c r="J147" s="78"/>
      <c r="K147" s="136"/>
      <c r="L147" s="78"/>
      <c r="M147" s="136"/>
      <c r="N147" s="78"/>
      <c r="O147" s="136"/>
      <c r="P147" s="78"/>
      <c r="Q147" s="136"/>
      <c r="R147" s="78"/>
      <c r="S147" s="136"/>
      <c r="T147" s="78"/>
      <c r="U147" s="136"/>
      <c r="V147" s="78"/>
      <c r="W147" s="136"/>
      <c r="X147" s="78"/>
      <c r="Y147" s="136"/>
      <c r="Z147" s="78"/>
      <c r="AA147" s="136"/>
      <c r="AB147" s="78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</row>
    <row r="148" spans="2:54" ht="15" customHeight="1">
      <c r="B148" s="78"/>
      <c r="C148" s="136"/>
      <c r="D148" s="78"/>
      <c r="E148" s="136"/>
      <c r="F148" s="78"/>
      <c r="G148" s="136"/>
      <c r="H148" s="78"/>
      <c r="I148" s="136"/>
      <c r="J148" s="78"/>
      <c r="K148" s="136"/>
      <c r="L148" s="78"/>
      <c r="M148" s="136"/>
      <c r="N148" s="78"/>
      <c r="O148" s="136"/>
      <c r="P148" s="78"/>
      <c r="Q148" s="136"/>
      <c r="R148" s="78"/>
      <c r="S148" s="136"/>
      <c r="T148" s="78"/>
      <c r="U148" s="136"/>
      <c r="V148" s="78"/>
      <c r="W148" s="136"/>
      <c r="X148" s="78"/>
      <c r="Y148" s="136"/>
      <c r="Z148" s="78"/>
      <c r="AA148" s="136"/>
      <c r="AB148" s="78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</row>
    <row r="149" spans="2:54">
      <c r="B149" s="78"/>
      <c r="C149" s="136"/>
      <c r="D149" s="78"/>
      <c r="E149" s="136"/>
      <c r="F149" s="78"/>
      <c r="G149" s="136"/>
      <c r="H149" s="78"/>
      <c r="I149" s="136"/>
      <c r="J149" s="78"/>
      <c r="K149" s="136"/>
      <c r="L149" s="78"/>
      <c r="M149" s="136"/>
      <c r="N149" s="78"/>
      <c r="O149" s="136"/>
      <c r="P149" s="78"/>
      <c r="Q149" s="136"/>
      <c r="R149" s="78"/>
      <c r="S149" s="136"/>
      <c r="T149" s="78"/>
      <c r="U149" s="136"/>
      <c r="V149" s="78"/>
      <c r="W149" s="136"/>
      <c r="X149" s="78"/>
      <c r="Y149" s="136"/>
      <c r="Z149" s="78"/>
      <c r="AA149" s="136"/>
      <c r="AB149" s="78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</row>
    <row r="150" spans="2:54">
      <c r="B150" s="78"/>
      <c r="C150" s="136"/>
      <c r="D150" s="78"/>
      <c r="E150" s="136"/>
      <c r="F150" s="78"/>
      <c r="G150" s="136"/>
      <c r="H150" s="78"/>
      <c r="I150" s="136"/>
      <c r="J150" s="78"/>
      <c r="K150" s="136"/>
      <c r="L150" s="78"/>
      <c r="M150" s="136"/>
      <c r="N150" s="78"/>
      <c r="O150" s="136"/>
      <c r="P150" s="78"/>
      <c r="Q150" s="136"/>
      <c r="R150" s="78"/>
      <c r="S150" s="136"/>
      <c r="T150" s="78"/>
      <c r="U150" s="136"/>
      <c r="V150" s="78"/>
      <c r="W150" s="136"/>
      <c r="X150" s="78"/>
      <c r="Y150" s="136"/>
      <c r="Z150" s="78"/>
      <c r="AA150" s="136"/>
      <c r="AB150" s="78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</row>
    <row r="151" spans="2:54">
      <c r="B151" s="50"/>
      <c r="C151" s="91"/>
      <c r="D151" s="45"/>
      <c r="F151" s="46"/>
      <c r="H151" s="45"/>
      <c r="J151" s="48"/>
      <c r="L151" s="49"/>
      <c r="N151" s="47"/>
      <c r="P151" s="46"/>
      <c r="R151" s="45"/>
      <c r="T151" s="45"/>
      <c r="V151" s="45"/>
      <c r="X151" s="45"/>
      <c r="Z151" s="45"/>
      <c r="AB151" s="45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</row>
    <row r="152" spans="2:54">
      <c r="B152" s="50"/>
      <c r="C152" s="91"/>
      <c r="D152" s="45"/>
      <c r="F152" s="46"/>
      <c r="H152" s="45"/>
      <c r="J152" s="48"/>
      <c r="L152" s="49"/>
      <c r="N152" s="47"/>
      <c r="P152" s="46"/>
      <c r="R152" s="45"/>
      <c r="T152" s="45"/>
      <c r="V152" s="45"/>
      <c r="X152" s="45"/>
      <c r="Z152" s="45"/>
      <c r="AB152" s="45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</row>
    <row r="153" spans="2:54">
      <c r="B153" s="50"/>
      <c r="C153" s="91"/>
      <c r="D153" s="45"/>
      <c r="F153" s="46"/>
      <c r="H153" s="45"/>
      <c r="J153" s="48"/>
      <c r="L153" s="49"/>
      <c r="N153" s="47"/>
      <c r="P153" s="46"/>
      <c r="R153" s="45"/>
      <c r="T153" s="45"/>
      <c r="V153" s="45"/>
      <c r="X153" s="45"/>
      <c r="Z153" s="45"/>
      <c r="AB153" s="45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</row>
    <row r="154" spans="2:54">
      <c r="B154" s="50"/>
      <c r="C154" s="91"/>
      <c r="D154" s="45"/>
      <c r="F154" s="46"/>
      <c r="H154" s="45"/>
      <c r="J154" s="48"/>
      <c r="L154" s="49"/>
      <c r="N154" s="47"/>
      <c r="P154" s="46"/>
      <c r="R154" s="45"/>
      <c r="T154" s="45"/>
      <c r="V154" s="45"/>
      <c r="X154" s="45"/>
      <c r="Z154" s="45"/>
      <c r="AB154" s="45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</row>
    <row r="155" spans="2:54">
      <c r="B155" s="50"/>
      <c r="C155" s="91"/>
      <c r="D155" s="45"/>
      <c r="F155" s="46"/>
      <c r="H155" s="45"/>
      <c r="J155" s="48"/>
      <c r="L155" s="49"/>
      <c r="N155" s="47"/>
      <c r="P155" s="46"/>
      <c r="R155" s="45"/>
      <c r="T155" s="45"/>
      <c r="V155" s="45"/>
      <c r="X155" s="45"/>
      <c r="Z155" s="45"/>
      <c r="AB155" s="45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</row>
    <row r="156" spans="2:54">
      <c r="B156" s="50"/>
      <c r="C156" s="91"/>
      <c r="D156" s="45"/>
      <c r="F156" s="46"/>
      <c r="H156" s="45"/>
      <c r="J156" s="48"/>
      <c r="L156" s="49"/>
      <c r="N156" s="47"/>
      <c r="P156" s="46"/>
      <c r="R156" s="45"/>
      <c r="T156" s="45"/>
      <c r="V156" s="45"/>
      <c r="X156" s="45"/>
      <c r="Z156" s="45"/>
      <c r="AB156" s="45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</row>
    <row r="157" spans="2:54">
      <c r="B157" s="50"/>
      <c r="C157" s="91"/>
      <c r="D157" s="45"/>
      <c r="F157" s="46"/>
      <c r="H157" s="45"/>
      <c r="J157" s="48"/>
      <c r="L157" s="49"/>
      <c r="N157" s="47"/>
      <c r="P157" s="46"/>
      <c r="R157" s="45"/>
      <c r="T157" s="45"/>
      <c r="V157" s="45"/>
      <c r="X157" s="45"/>
      <c r="Z157" s="45"/>
      <c r="AB157" s="45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</row>
    <row r="158" spans="2:54">
      <c r="B158" s="50"/>
      <c r="C158" s="91"/>
      <c r="D158" s="45"/>
      <c r="F158" s="46"/>
      <c r="H158" s="45"/>
      <c r="J158" s="48"/>
      <c r="L158" s="49"/>
      <c r="N158" s="47"/>
      <c r="P158" s="46"/>
      <c r="R158" s="45"/>
      <c r="T158" s="45"/>
      <c r="V158" s="45"/>
      <c r="X158" s="45"/>
      <c r="Z158" s="45"/>
      <c r="AB158" s="45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</row>
    <row r="159" spans="2:54">
      <c r="B159" s="50"/>
      <c r="C159" s="91"/>
      <c r="D159" s="45"/>
      <c r="F159" s="46"/>
      <c r="H159" s="45"/>
      <c r="J159" s="48"/>
      <c r="L159" s="49"/>
      <c r="N159" s="47"/>
      <c r="P159" s="46"/>
      <c r="R159" s="45"/>
      <c r="T159" s="45"/>
      <c r="V159" s="45"/>
      <c r="X159" s="45"/>
      <c r="Z159" s="45"/>
      <c r="AB159" s="45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</row>
    <row r="160" spans="2:54">
      <c r="B160" s="50"/>
      <c r="C160" s="91"/>
      <c r="D160" s="45"/>
      <c r="F160" s="46"/>
      <c r="H160" s="45"/>
      <c r="J160" s="48"/>
      <c r="L160" s="49"/>
      <c r="N160" s="47"/>
      <c r="P160" s="46"/>
      <c r="R160" s="45"/>
      <c r="T160" s="45"/>
      <c r="V160" s="45"/>
      <c r="X160" s="45"/>
      <c r="Z160" s="45"/>
      <c r="AB160" s="45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</row>
    <row r="161" spans="2:54">
      <c r="B161" s="50"/>
      <c r="C161" s="91"/>
      <c r="D161" s="45"/>
      <c r="F161" s="46"/>
      <c r="H161" s="45"/>
      <c r="J161" s="48"/>
      <c r="L161" s="49"/>
      <c r="N161" s="47"/>
      <c r="P161" s="46"/>
      <c r="R161" s="45"/>
      <c r="T161" s="45"/>
      <c r="V161" s="45"/>
      <c r="X161" s="45"/>
      <c r="Z161" s="45"/>
      <c r="AB161" s="45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</row>
    <row r="162" spans="2:54">
      <c r="B162" s="50"/>
      <c r="C162" s="91"/>
      <c r="D162" s="45"/>
      <c r="F162" s="46"/>
      <c r="H162" s="45"/>
      <c r="J162" s="48"/>
      <c r="L162" s="49"/>
      <c r="N162" s="47"/>
      <c r="P162" s="46"/>
      <c r="R162" s="45"/>
      <c r="T162" s="45"/>
      <c r="V162" s="45"/>
      <c r="X162" s="45"/>
      <c r="Z162" s="45"/>
      <c r="AB162" s="45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</row>
    <row r="163" spans="2:54">
      <c r="B163" s="50"/>
      <c r="C163" s="91"/>
      <c r="D163" s="45"/>
      <c r="F163" s="46"/>
      <c r="H163" s="45"/>
      <c r="J163" s="48"/>
      <c r="L163" s="49"/>
      <c r="N163" s="47"/>
      <c r="P163" s="46"/>
      <c r="R163" s="45"/>
      <c r="T163" s="45"/>
      <c r="V163" s="45"/>
      <c r="X163" s="45"/>
      <c r="Z163" s="45"/>
      <c r="AB163" s="45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</row>
    <row r="164" spans="2:54">
      <c r="B164" s="50"/>
      <c r="C164" s="91"/>
      <c r="D164" s="45"/>
      <c r="F164" s="46"/>
      <c r="H164" s="45"/>
      <c r="J164" s="48"/>
      <c r="L164" s="49"/>
      <c r="N164" s="47"/>
      <c r="P164" s="46"/>
      <c r="R164" s="45"/>
      <c r="T164" s="45"/>
      <c r="V164" s="45"/>
      <c r="X164" s="45"/>
      <c r="Z164" s="45"/>
      <c r="AB164" s="45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</row>
    <row r="165" spans="2:54">
      <c r="B165" s="50"/>
      <c r="C165" s="91"/>
      <c r="D165" s="45"/>
      <c r="F165" s="46"/>
      <c r="H165" s="45"/>
      <c r="J165" s="48"/>
      <c r="L165" s="49"/>
      <c r="N165" s="47"/>
      <c r="P165" s="46"/>
      <c r="R165" s="45"/>
      <c r="T165" s="45"/>
      <c r="V165" s="45"/>
      <c r="X165" s="45"/>
      <c r="Z165" s="45"/>
      <c r="AB165" s="45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</row>
    <row r="166" spans="2:54">
      <c r="B166" s="50"/>
      <c r="C166" s="91"/>
      <c r="D166" s="45"/>
      <c r="F166" s="46"/>
      <c r="H166" s="45"/>
      <c r="J166" s="48"/>
      <c r="L166" s="49"/>
      <c r="N166" s="47"/>
      <c r="P166" s="46"/>
      <c r="R166" s="45"/>
      <c r="T166" s="45"/>
      <c r="V166" s="45"/>
      <c r="X166" s="45"/>
      <c r="Z166" s="45"/>
      <c r="AB166" s="45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</row>
    <row r="167" spans="2:54">
      <c r="B167" s="50"/>
      <c r="C167" s="91"/>
      <c r="D167" s="45"/>
      <c r="F167" s="46"/>
      <c r="H167" s="45"/>
      <c r="J167" s="48"/>
      <c r="L167" s="49"/>
      <c r="N167" s="47"/>
      <c r="P167" s="46"/>
      <c r="R167" s="45"/>
      <c r="T167" s="45"/>
      <c r="V167" s="45"/>
      <c r="X167" s="45"/>
      <c r="Z167" s="45"/>
      <c r="AB167" s="45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</row>
    <row r="168" spans="2:54">
      <c r="B168" s="50"/>
      <c r="C168" s="91"/>
      <c r="D168" s="45"/>
      <c r="F168" s="46"/>
      <c r="H168" s="45"/>
      <c r="J168" s="48"/>
      <c r="L168" s="49"/>
      <c r="N168" s="47"/>
      <c r="P168" s="46"/>
      <c r="R168" s="45"/>
      <c r="T168" s="45"/>
      <c r="V168" s="45"/>
      <c r="X168" s="45"/>
      <c r="Z168" s="45"/>
      <c r="AB168" s="45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</row>
    <row r="169" spans="2:54">
      <c r="B169" s="50"/>
      <c r="C169" s="91"/>
      <c r="D169" s="45"/>
      <c r="F169" s="46"/>
      <c r="H169" s="45"/>
      <c r="J169" s="48"/>
      <c r="L169" s="49"/>
      <c r="N169" s="47"/>
      <c r="P169" s="46"/>
      <c r="R169" s="45"/>
      <c r="T169" s="45"/>
      <c r="V169" s="45"/>
      <c r="X169" s="45"/>
      <c r="Z169" s="45"/>
      <c r="AB169" s="45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</row>
    <row r="170" spans="2:54">
      <c r="B170" s="50"/>
      <c r="C170" s="91"/>
      <c r="D170" s="45"/>
      <c r="F170" s="46"/>
      <c r="H170" s="45"/>
      <c r="J170" s="48"/>
      <c r="L170" s="49"/>
      <c r="N170" s="47"/>
      <c r="P170" s="46"/>
      <c r="R170" s="45"/>
      <c r="T170" s="45"/>
      <c r="V170" s="45"/>
      <c r="X170" s="45"/>
      <c r="Z170" s="45"/>
      <c r="AB170" s="45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</row>
    <row r="171" spans="2:54">
      <c r="B171" s="50"/>
      <c r="C171" s="91"/>
      <c r="D171" s="45"/>
      <c r="F171" s="46"/>
      <c r="H171" s="45"/>
      <c r="J171" s="48"/>
      <c r="L171" s="49"/>
      <c r="N171" s="47"/>
      <c r="P171" s="46"/>
      <c r="R171" s="45"/>
      <c r="T171" s="45"/>
      <c r="V171" s="45"/>
      <c r="X171" s="45"/>
      <c r="Z171" s="45"/>
      <c r="AB171" s="45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</row>
    <row r="172" spans="2:54">
      <c r="B172" s="50"/>
      <c r="C172" s="91"/>
      <c r="D172" s="45"/>
      <c r="F172" s="46"/>
      <c r="H172" s="45"/>
      <c r="J172" s="48"/>
      <c r="L172" s="49"/>
      <c r="N172" s="47"/>
      <c r="P172" s="46"/>
      <c r="R172" s="45"/>
      <c r="T172" s="45"/>
      <c r="V172" s="45"/>
      <c r="X172" s="45"/>
      <c r="Z172" s="45"/>
      <c r="AB172" s="45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</row>
    <row r="173" spans="2:54">
      <c r="B173" s="50"/>
      <c r="C173" s="91"/>
      <c r="D173" s="45"/>
      <c r="F173" s="46"/>
      <c r="H173" s="45"/>
      <c r="J173" s="48"/>
      <c r="L173" s="49"/>
      <c r="N173" s="47"/>
      <c r="P173" s="46"/>
      <c r="R173" s="45"/>
      <c r="T173" s="45"/>
      <c r="V173" s="45"/>
      <c r="X173" s="45"/>
      <c r="Z173" s="45"/>
      <c r="AB173" s="45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</row>
    <row r="174" spans="2:54">
      <c r="B174" s="50"/>
      <c r="C174" s="91"/>
      <c r="D174" s="45"/>
      <c r="F174" s="46"/>
      <c r="H174" s="45"/>
      <c r="J174" s="48"/>
      <c r="L174" s="49"/>
      <c r="N174" s="47"/>
      <c r="P174" s="46"/>
      <c r="R174" s="45"/>
      <c r="T174" s="45"/>
      <c r="V174" s="45"/>
      <c r="X174" s="45"/>
      <c r="Z174" s="45"/>
      <c r="AB174" s="45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</row>
    <row r="175" spans="2:54">
      <c r="B175" s="50"/>
      <c r="C175" s="91"/>
      <c r="D175" s="45"/>
      <c r="F175" s="46"/>
      <c r="H175" s="45"/>
      <c r="J175" s="48"/>
      <c r="L175" s="49"/>
      <c r="N175" s="47"/>
      <c r="P175" s="46"/>
      <c r="R175" s="45"/>
      <c r="T175" s="45"/>
      <c r="V175" s="45"/>
      <c r="X175" s="45"/>
      <c r="Z175" s="45"/>
      <c r="AB175" s="45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</row>
    <row r="176" spans="2:54">
      <c r="B176" s="50"/>
      <c r="C176" s="91"/>
      <c r="D176" s="45"/>
      <c r="F176" s="46"/>
      <c r="H176" s="45"/>
      <c r="J176" s="48"/>
      <c r="L176" s="49"/>
      <c r="N176" s="47"/>
      <c r="P176" s="46"/>
      <c r="R176" s="45"/>
      <c r="T176" s="45"/>
      <c r="V176" s="45"/>
      <c r="X176" s="45"/>
      <c r="Z176" s="45"/>
      <c r="AB176" s="45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</row>
    <row r="177" spans="1:54">
      <c r="B177" s="50"/>
      <c r="C177" s="91"/>
      <c r="D177" s="45"/>
      <c r="F177" s="46"/>
      <c r="H177" s="45"/>
      <c r="J177" s="48"/>
      <c r="L177" s="49"/>
      <c r="N177" s="47"/>
      <c r="P177" s="46"/>
      <c r="R177" s="45"/>
      <c r="T177" s="45"/>
      <c r="V177" s="45"/>
      <c r="X177" s="45"/>
      <c r="Z177" s="45"/>
      <c r="AB177" s="45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</row>
    <row r="178" spans="1:54">
      <c r="B178" s="50"/>
      <c r="C178" s="91"/>
      <c r="D178" s="45"/>
      <c r="F178" s="46"/>
      <c r="H178" s="45"/>
      <c r="J178" s="48"/>
      <c r="L178" s="49"/>
      <c r="N178" s="47"/>
      <c r="P178" s="46"/>
      <c r="R178" s="45"/>
      <c r="T178" s="45"/>
      <c r="V178" s="45"/>
      <c r="X178" s="45"/>
      <c r="Z178" s="45"/>
      <c r="AB178" s="45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</row>
    <row r="179" spans="1:54">
      <c r="B179" s="50"/>
      <c r="C179" s="91"/>
      <c r="D179" s="45"/>
      <c r="F179" s="46"/>
      <c r="H179" s="45"/>
      <c r="J179" s="48"/>
      <c r="L179" s="49"/>
      <c r="N179" s="47"/>
      <c r="P179" s="46"/>
      <c r="R179" s="45"/>
      <c r="T179" s="45"/>
      <c r="V179" s="45"/>
      <c r="X179" s="45"/>
      <c r="Z179" s="45"/>
      <c r="AB179" s="45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</row>
    <row r="180" spans="1:54">
      <c r="B180" s="50"/>
      <c r="C180" s="91"/>
      <c r="D180" s="45"/>
      <c r="F180" s="46"/>
      <c r="H180" s="45"/>
      <c r="J180" s="48"/>
      <c r="L180" s="49"/>
      <c r="N180" s="47"/>
      <c r="P180" s="46"/>
      <c r="R180" s="45"/>
      <c r="T180" s="45"/>
      <c r="V180" s="45"/>
      <c r="X180" s="45"/>
      <c r="Z180" s="45"/>
      <c r="AB180" s="45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</row>
    <row r="181" spans="1:54">
      <c r="B181" s="50"/>
      <c r="C181" s="91"/>
      <c r="D181" s="45"/>
      <c r="F181" s="46"/>
      <c r="H181" s="45"/>
      <c r="J181" s="48"/>
      <c r="L181" s="49"/>
      <c r="N181" s="47"/>
      <c r="P181" s="46"/>
      <c r="R181" s="45"/>
      <c r="T181" s="45"/>
      <c r="V181" s="45"/>
      <c r="X181" s="45"/>
      <c r="Z181" s="45"/>
      <c r="AB181" s="45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</row>
    <row r="182" spans="1:54">
      <c r="B182" s="50"/>
      <c r="C182" s="91"/>
      <c r="D182" s="45"/>
      <c r="F182" s="46"/>
      <c r="H182" s="45"/>
      <c r="J182" s="48"/>
      <c r="L182" s="49"/>
      <c r="N182" s="47"/>
      <c r="P182" s="46"/>
      <c r="R182" s="45"/>
      <c r="T182" s="45"/>
      <c r="V182" s="45"/>
      <c r="X182" s="45"/>
      <c r="Z182" s="45"/>
      <c r="AB182" s="45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</row>
    <row r="183" spans="1:54">
      <c r="B183" s="50"/>
      <c r="C183" s="91"/>
      <c r="D183" s="45"/>
      <c r="F183" s="46"/>
      <c r="H183" s="45"/>
      <c r="J183" s="48"/>
      <c r="L183" s="49"/>
      <c r="N183" s="47"/>
      <c r="P183" s="46"/>
      <c r="R183" s="45"/>
      <c r="T183" s="45"/>
      <c r="V183" s="45"/>
      <c r="X183" s="45"/>
      <c r="Z183" s="45"/>
      <c r="AB183" s="45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</row>
    <row r="184" spans="1:54">
      <c r="B184" s="50"/>
      <c r="C184" s="91"/>
      <c r="D184" s="45"/>
      <c r="F184" s="46"/>
      <c r="H184" s="45"/>
      <c r="J184" s="48"/>
      <c r="L184" s="49"/>
      <c r="N184" s="47"/>
      <c r="P184" s="46"/>
      <c r="R184" s="45"/>
      <c r="T184" s="45"/>
      <c r="V184" s="45"/>
      <c r="X184" s="45"/>
      <c r="Z184" s="45"/>
      <c r="AB184" s="45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</row>
    <row r="185" spans="1:54">
      <c r="B185" s="50"/>
      <c r="C185" s="91"/>
      <c r="D185" s="45"/>
      <c r="F185" s="46"/>
      <c r="H185" s="45"/>
      <c r="J185" s="48"/>
      <c r="L185" s="49"/>
      <c r="N185" s="47"/>
      <c r="P185" s="46"/>
      <c r="R185" s="45"/>
      <c r="T185" s="45"/>
      <c r="V185" s="45"/>
      <c r="X185" s="45"/>
      <c r="Z185" s="45"/>
      <c r="AB185" s="45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</row>
    <row r="186" spans="1:54">
      <c r="B186" s="50"/>
      <c r="C186" s="91"/>
      <c r="D186" s="45"/>
      <c r="F186" s="46"/>
      <c r="H186" s="45"/>
      <c r="J186" s="48"/>
      <c r="L186" s="49"/>
      <c r="N186" s="47"/>
      <c r="P186" s="46"/>
      <c r="R186" s="45"/>
      <c r="T186" s="45"/>
      <c r="V186" s="45"/>
      <c r="X186" s="45"/>
      <c r="Z186" s="45"/>
      <c r="AB186" s="45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</row>
    <row r="187" spans="1:54">
      <c r="B187" s="50"/>
      <c r="C187" s="91"/>
      <c r="D187" s="45"/>
      <c r="F187" s="46"/>
      <c r="H187" s="45"/>
      <c r="J187" s="48"/>
      <c r="L187" s="49"/>
      <c r="N187" s="47"/>
      <c r="P187" s="46"/>
      <c r="R187" s="45"/>
      <c r="T187" s="45"/>
      <c r="V187" s="45"/>
      <c r="X187" s="45"/>
      <c r="Z187" s="45"/>
      <c r="AB187" s="45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</row>
    <row r="188" spans="1:54">
      <c r="B188" s="50"/>
      <c r="C188" s="91"/>
      <c r="D188" s="45"/>
      <c r="F188" s="46"/>
      <c r="H188" s="45"/>
      <c r="J188" s="48"/>
      <c r="L188" s="49"/>
      <c r="N188" s="47"/>
      <c r="P188" s="46"/>
      <c r="R188" s="45"/>
      <c r="T188" s="45"/>
      <c r="V188" s="45"/>
      <c r="X188" s="45"/>
      <c r="Z188" s="45"/>
      <c r="AB188" s="45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</row>
    <row r="189" spans="1:54">
      <c r="B189" s="50"/>
      <c r="C189" s="91"/>
      <c r="D189" s="45"/>
      <c r="F189" s="46"/>
      <c r="H189" s="45"/>
      <c r="J189" s="48"/>
      <c r="L189" s="49"/>
      <c r="N189" s="47"/>
      <c r="P189" s="46"/>
      <c r="R189" s="45"/>
      <c r="T189" s="45"/>
      <c r="V189" s="45"/>
      <c r="X189" s="45"/>
      <c r="Z189" s="45"/>
      <c r="AB189" s="45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</row>
    <row r="190" spans="1:54">
      <c r="B190" s="50"/>
      <c r="C190" s="91"/>
      <c r="D190" s="45"/>
      <c r="F190" s="46"/>
      <c r="H190" s="45"/>
      <c r="J190" s="48"/>
      <c r="L190" s="49"/>
      <c r="N190" s="47"/>
      <c r="P190" s="46"/>
      <c r="R190" s="45"/>
      <c r="T190" s="45"/>
      <c r="V190" s="45"/>
      <c r="X190" s="45"/>
      <c r="Z190" s="45"/>
      <c r="AB190" s="45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</row>
    <row r="191" spans="1:54" s="29" customFormat="1">
      <c r="A191" s="83"/>
      <c r="B191" s="50"/>
      <c r="C191" s="91"/>
      <c r="D191" s="45"/>
      <c r="E191" s="89"/>
      <c r="F191" s="46"/>
      <c r="G191" s="89"/>
      <c r="H191" s="45"/>
      <c r="I191" s="89"/>
      <c r="J191" s="48"/>
      <c r="K191" s="110"/>
      <c r="L191" s="49"/>
      <c r="M191" s="110"/>
      <c r="N191" s="47"/>
      <c r="O191" s="89"/>
      <c r="P191" s="46"/>
      <c r="Q191" s="89"/>
      <c r="R191" s="45"/>
      <c r="S191" s="119"/>
      <c r="T191" s="45"/>
      <c r="U191" s="119"/>
      <c r="V191" s="45"/>
      <c r="W191" s="89"/>
      <c r="X191" s="45"/>
      <c r="Y191" s="119"/>
      <c r="Z191" s="45"/>
      <c r="AA191" s="119"/>
      <c r="AB191" s="45"/>
      <c r="AC191" s="83"/>
      <c r="AD191" s="102"/>
      <c r="AE191" s="83"/>
      <c r="AF191" s="83"/>
      <c r="AG191" s="83"/>
      <c r="AH191" s="83"/>
      <c r="AI191" s="83"/>
      <c r="AJ191" s="83"/>
      <c r="AK191" s="83"/>
      <c r="AL191" s="83"/>
    </row>
    <row r="192" spans="1:54" s="29" customFormat="1">
      <c r="A192" s="83"/>
      <c r="B192" s="50"/>
      <c r="C192" s="91"/>
      <c r="D192" s="45"/>
      <c r="E192" s="89"/>
      <c r="F192" s="46"/>
      <c r="G192" s="89"/>
      <c r="H192" s="45"/>
      <c r="I192" s="89"/>
      <c r="J192" s="48"/>
      <c r="K192" s="110"/>
      <c r="L192" s="49"/>
      <c r="M192" s="110"/>
      <c r="N192" s="47"/>
      <c r="O192" s="89"/>
      <c r="P192" s="46"/>
      <c r="Q192" s="89"/>
      <c r="R192" s="45"/>
      <c r="S192" s="119"/>
      <c r="T192" s="45"/>
      <c r="U192" s="119"/>
      <c r="V192" s="45"/>
      <c r="W192" s="89"/>
      <c r="X192" s="45"/>
      <c r="Y192" s="119"/>
      <c r="Z192" s="45"/>
      <c r="AA192" s="119"/>
      <c r="AB192" s="45"/>
      <c r="AC192" s="83"/>
      <c r="AD192" s="102"/>
      <c r="AE192" s="83"/>
      <c r="AF192" s="83"/>
      <c r="AG192" s="83"/>
      <c r="AH192" s="83"/>
      <c r="AI192" s="83"/>
      <c r="AJ192" s="83"/>
      <c r="AK192" s="83"/>
      <c r="AL192" s="83"/>
    </row>
    <row r="193" spans="1:38" s="29" customFormat="1">
      <c r="A193" s="83"/>
      <c r="B193" s="50"/>
      <c r="C193" s="91"/>
      <c r="D193" s="45"/>
      <c r="E193" s="89"/>
      <c r="F193" s="46"/>
      <c r="G193" s="89"/>
      <c r="H193" s="45"/>
      <c r="I193" s="89"/>
      <c r="J193" s="48"/>
      <c r="K193" s="110"/>
      <c r="L193" s="49"/>
      <c r="M193" s="110"/>
      <c r="N193" s="47"/>
      <c r="O193" s="89"/>
      <c r="P193" s="46"/>
      <c r="Q193" s="89"/>
      <c r="R193" s="45"/>
      <c r="S193" s="119"/>
      <c r="T193" s="45"/>
      <c r="U193" s="119"/>
      <c r="V193" s="45"/>
      <c r="W193" s="89"/>
      <c r="X193" s="45"/>
      <c r="Y193" s="119"/>
      <c r="Z193" s="45"/>
      <c r="AA193" s="119"/>
      <c r="AB193" s="45"/>
      <c r="AC193" s="83"/>
      <c r="AD193" s="102"/>
      <c r="AE193" s="83"/>
      <c r="AF193" s="83"/>
      <c r="AG193" s="83"/>
      <c r="AH193" s="83"/>
      <c r="AI193" s="83"/>
      <c r="AJ193" s="83"/>
      <c r="AK193" s="83"/>
      <c r="AL193" s="83"/>
    </row>
    <row r="194" spans="1:38" s="29" customFormat="1">
      <c r="A194" s="83"/>
      <c r="B194" s="50"/>
      <c r="C194" s="91"/>
      <c r="D194" s="45"/>
      <c r="E194" s="89"/>
      <c r="F194" s="46"/>
      <c r="G194" s="89"/>
      <c r="H194" s="45"/>
      <c r="I194" s="89"/>
      <c r="J194" s="48"/>
      <c r="K194" s="110"/>
      <c r="L194" s="49"/>
      <c r="M194" s="110"/>
      <c r="N194" s="47"/>
      <c r="O194" s="89"/>
      <c r="P194" s="46"/>
      <c r="Q194" s="89"/>
      <c r="R194" s="45"/>
      <c r="S194" s="119"/>
      <c r="T194" s="45"/>
      <c r="U194" s="119"/>
      <c r="V194" s="45"/>
      <c r="W194" s="89"/>
      <c r="X194" s="45"/>
      <c r="Y194" s="119"/>
      <c r="Z194" s="45"/>
      <c r="AA194" s="119"/>
      <c r="AB194" s="45"/>
      <c r="AC194" s="83"/>
      <c r="AD194" s="102"/>
      <c r="AE194" s="83"/>
      <c r="AF194" s="83"/>
      <c r="AG194" s="83"/>
      <c r="AH194" s="83"/>
      <c r="AI194" s="83"/>
      <c r="AJ194" s="83"/>
      <c r="AK194" s="83"/>
      <c r="AL194" s="83"/>
    </row>
    <row r="195" spans="1:38" s="29" customFormat="1">
      <c r="A195" s="83"/>
      <c r="B195" s="50"/>
      <c r="C195" s="91"/>
      <c r="D195" s="45"/>
      <c r="E195" s="89"/>
      <c r="F195" s="46"/>
      <c r="G195" s="89"/>
      <c r="H195" s="45"/>
      <c r="I195" s="89"/>
      <c r="J195" s="48"/>
      <c r="K195" s="110"/>
      <c r="L195" s="49"/>
      <c r="M195" s="110"/>
      <c r="N195" s="47"/>
      <c r="O195" s="89"/>
      <c r="P195" s="46"/>
      <c r="Q195" s="89"/>
      <c r="R195" s="45"/>
      <c r="S195" s="119"/>
      <c r="T195" s="45"/>
      <c r="U195" s="119"/>
      <c r="V195" s="45"/>
      <c r="W195" s="89"/>
      <c r="X195" s="45"/>
      <c r="Y195" s="119"/>
      <c r="Z195" s="45"/>
      <c r="AA195" s="119"/>
      <c r="AB195" s="45"/>
      <c r="AC195" s="83"/>
      <c r="AD195" s="102"/>
      <c r="AE195" s="83"/>
      <c r="AF195" s="83"/>
      <c r="AG195" s="83"/>
      <c r="AH195" s="83"/>
      <c r="AI195" s="83"/>
      <c r="AJ195" s="83"/>
      <c r="AK195" s="83"/>
      <c r="AL195" s="83"/>
    </row>
    <row r="196" spans="1:38" s="29" customFormat="1">
      <c r="A196" s="83"/>
      <c r="B196" s="50"/>
      <c r="C196" s="91"/>
      <c r="D196" s="45"/>
      <c r="E196" s="89"/>
      <c r="F196" s="46"/>
      <c r="G196" s="89"/>
      <c r="H196" s="45"/>
      <c r="I196" s="89"/>
      <c r="J196" s="48"/>
      <c r="K196" s="110"/>
      <c r="L196" s="49"/>
      <c r="M196" s="110"/>
      <c r="N196" s="47"/>
      <c r="O196" s="89"/>
      <c r="P196" s="46"/>
      <c r="Q196" s="89"/>
      <c r="R196" s="45"/>
      <c r="S196" s="119"/>
      <c r="T196" s="45"/>
      <c r="U196" s="119"/>
      <c r="V196" s="45"/>
      <c r="W196" s="89"/>
      <c r="X196" s="45"/>
      <c r="Y196" s="119"/>
      <c r="Z196" s="45"/>
      <c r="AA196" s="119"/>
      <c r="AB196" s="45"/>
      <c r="AC196" s="83"/>
      <c r="AD196" s="102"/>
      <c r="AE196" s="83"/>
      <c r="AF196" s="83"/>
      <c r="AG196" s="83"/>
      <c r="AH196" s="83"/>
      <c r="AI196" s="83"/>
      <c r="AJ196" s="83"/>
      <c r="AK196" s="83"/>
      <c r="AL196" s="83"/>
    </row>
    <row r="197" spans="1:38" s="29" customFormat="1">
      <c r="A197" s="83"/>
      <c r="B197" s="50"/>
      <c r="C197" s="91"/>
      <c r="D197" s="45"/>
      <c r="E197" s="89"/>
      <c r="F197" s="46"/>
      <c r="G197" s="89"/>
      <c r="H197" s="45"/>
      <c r="I197" s="89"/>
      <c r="J197" s="48"/>
      <c r="K197" s="110"/>
      <c r="L197" s="49"/>
      <c r="M197" s="110"/>
      <c r="N197" s="47"/>
      <c r="O197" s="89"/>
      <c r="P197" s="46"/>
      <c r="Q197" s="89"/>
      <c r="R197" s="45"/>
      <c r="S197" s="119"/>
      <c r="T197" s="45"/>
      <c r="U197" s="119"/>
      <c r="V197" s="45"/>
      <c r="W197" s="89"/>
      <c r="X197" s="45"/>
      <c r="Y197" s="119"/>
      <c r="Z197" s="45"/>
      <c r="AA197" s="119"/>
      <c r="AB197" s="45"/>
      <c r="AC197" s="83"/>
      <c r="AD197" s="102"/>
      <c r="AE197" s="83"/>
      <c r="AF197" s="83"/>
      <c r="AG197" s="83"/>
      <c r="AH197" s="83"/>
      <c r="AI197" s="83"/>
      <c r="AJ197" s="83"/>
      <c r="AK197" s="83"/>
      <c r="AL197" s="83"/>
    </row>
    <row r="198" spans="1:38" s="29" customFormat="1">
      <c r="A198" s="83"/>
      <c r="B198" s="50"/>
      <c r="C198" s="91"/>
      <c r="D198" s="45"/>
      <c r="E198" s="89"/>
      <c r="F198" s="46"/>
      <c r="G198" s="89"/>
      <c r="H198" s="45"/>
      <c r="I198" s="89"/>
      <c r="J198" s="48"/>
      <c r="K198" s="110"/>
      <c r="L198" s="49"/>
      <c r="M198" s="110"/>
      <c r="N198" s="47"/>
      <c r="O198" s="89"/>
      <c r="P198" s="46"/>
      <c r="Q198" s="89"/>
      <c r="R198" s="45"/>
      <c r="S198" s="119"/>
      <c r="T198" s="45"/>
      <c r="U198" s="119"/>
      <c r="V198" s="45"/>
      <c r="W198" s="89"/>
      <c r="X198" s="45"/>
      <c r="Y198" s="119"/>
      <c r="Z198" s="45"/>
      <c r="AA198" s="119"/>
      <c r="AB198" s="45"/>
      <c r="AC198" s="83"/>
      <c r="AD198" s="102"/>
      <c r="AE198" s="83"/>
      <c r="AF198" s="83"/>
      <c r="AG198" s="83"/>
      <c r="AH198" s="83"/>
      <c r="AI198" s="83"/>
      <c r="AJ198" s="83"/>
      <c r="AK198" s="83"/>
      <c r="AL198" s="83"/>
    </row>
    <row r="199" spans="1:38" s="29" customFormat="1">
      <c r="A199" s="83"/>
      <c r="B199" s="50"/>
      <c r="C199" s="91"/>
      <c r="D199" s="45"/>
      <c r="E199" s="89"/>
      <c r="F199" s="46"/>
      <c r="G199" s="89"/>
      <c r="H199" s="45"/>
      <c r="I199" s="89"/>
      <c r="J199" s="48"/>
      <c r="K199" s="110"/>
      <c r="L199" s="49"/>
      <c r="M199" s="110"/>
      <c r="N199" s="47"/>
      <c r="O199" s="89"/>
      <c r="P199" s="46"/>
      <c r="Q199" s="89"/>
      <c r="R199" s="45"/>
      <c r="S199" s="119"/>
      <c r="T199" s="45"/>
      <c r="U199" s="119"/>
      <c r="V199" s="45"/>
      <c r="W199" s="89"/>
      <c r="X199" s="45"/>
      <c r="Y199" s="119"/>
      <c r="Z199" s="45"/>
      <c r="AA199" s="119"/>
      <c r="AB199" s="45"/>
      <c r="AC199" s="83"/>
      <c r="AD199" s="102"/>
      <c r="AE199" s="83"/>
      <c r="AF199" s="83"/>
      <c r="AG199" s="83"/>
      <c r="AH199" s="83"/>
      <c r="AI199" s="83"/>
      <c r="AJ199" s="83"/>
      <c r="AK199" s="83"/>
      <c r="AL199" s="83"/>
    </row>
    <row r="200" spans="1:38" s="29" customFormat="1">
      <c r="A200" s="83"/>
      <c r="B200" s="50"/>
      <c r="C200" s="91"/>
      <c r="D200" s="45"/>
      <c r="E200" s="89"/>
      <c r="F200" s="46"/>
      <c r="G200" s="89"/>
      <c r="H200" s="45"/>
      <c r="I200" s="89"/>
      <c r="J200" s="48"/>
      <c r="K200" s="110"/>
      <c r="L200" s="49"/>
      <c r="M200" s="110"/>
      <c r="N200" s="47"/>
      <c r="O200" s="89"/>
      <c r="P200" s="46"/>
      <c r="Q200" s="89"/>
      <c r="R200" s="45"/>
      <c r="S200" s="119"/>
      <c r="T200" s="45"/>
      <c r="U200" s="119"/>
      <c r="V200" s="45"/>
      <c r="W200" s="89"/>
      <c r="X200" s="45"/>
      <c r="Y200" s="119"/>
      <c r="Z200" s="45"/>
      <c r="AA200" s="119"/>
      <c r="AB200" s="45"/>
      <c r="AC200" s="83"/>
      <c r="AD200" s="102"/>
      <c r="AE200" s="83"/>
      <c r="AF200" s="83"/>
      <c r="AG200" s="83"/>
      <c r="AH200" s="83"/>
      <c r="AI200" s="83"/>
      <c r="AJ200" s="83"/>
      <c r="AK200" s="83"/>
      <c r="AL200" s="83"/>
    </row>
    <row r="201" spans="1:38" s="29" customFormat="1">
      <c r="A201" s="83"/>
      <c r="B201" s="50"/>
      <c r="C201" s="91"/>
      <c r="D201" s="45"/>
      <c r="E201" s="89"/>
      <c r="F201" s="46"/>
      <c r="G201" s="89"/>
      <c r="H201" s="45"/>
      <c r="I201" s="89"/>
      <c r="J201" s="48"/>
      <c r="K201" s="110"/>
      <c r="L201" s="49"/>
      <c r="M201" s="110"/>
      <c r="N201" s="47"/>
      <c r="O201" s="89"/>
      <c r="P201" s="46"/>
      <c r="Q201" s="89"/>
      <c r="R201" s="45"/>
      <c r="S201" s="119"/>
      <c r="T201" s="45"/>
      <c r="U201" s="119"/>
      <c r="V201" s="45"/>
      <c r="W201" s="89"/>
      <c r="X201" s="45"/>
      <c r="Y201" s="119"/>
      <c r="Z201" s="45"/>
      <c r="AA201" s="119"/>
      <c r="AB201" s="45"/>
      <c r="AC201" s="83"/>
      <c r="AD201" s="102"/>
      <c r="AE201" s="83"/>
      <c r="AF201" s="83"/>
      <c r="AG201" s="83"/>
      <c r="AH201" s="83"/>
      <c r="AI201" s="83"/>
      <c r="AJ201" s="83"/>
      <c r="AK201" s="83"/>
      <c r="AL201" s="83"/>
    </row>
    <row r="202" spans="1:38" s="29" customFormat="1">
      <c r="A202" s="83"/>
      <c r="B202" s="50"/>
      <c r="C202" s="91"/>
      <c r="D202" s="45"/>
      <c r="E202" s="89"/>
      <c r="F202" s="46"/>
      <c r="G202" s="89"/>
      <c r="H202" s="45"/>
      <c r="I202" s="89"/>
      <c r="J202" s="48"/>
      <c r="K202" s="110"/>
      <c r="L202" s="49"/>
      <c r="M202" s="110"/>
      <c r="N202" s="47"/>
      <c r="O202" s="89"/>
      <c r="P202" s="46"/>
      <c r="Q202" s="89"/>
      <c r="R202" s="45"/>
      <c r="S202" s="119"/>
      <c r="T202" s="45"/>
      <c r="U202" s="119"/>
      <c r="V202" s="45"/>
      <c r="W202" s="89"/>
      <c r="X202" s="45"/>
      <c r="Y202" s="119"/>
      <c r="Z202" s="45"/>
      <c r="AA202" s="119"/>
      <c r="AB202" s="45"/>
      <c r="AC202" s="83"/>
      <c r="AD202" s="102"/>
      <c r="AE202" s="83"/>
      <c r="AF202" s="83"/>
      <c r="AG202" s="83"/>
      <c r="AH202" s="83"/>
      <c r="AI202" s="83"/>
      <c r="AJ202" s="83"/>
      <c r="AK202" s="83"/>
      <c r="AL202" s="83"/>
    </row>
    <row r="203" spans="1:38" s="29" customFormat="1">
      <c r="A203" s="83"/>
      <c r="B203" s="50"/>
      <c r="C203" s="91"/>
      <c r="D203" s="45"/>
      <c r="E203" s="89"/>
      <c r="F203" s="46"/>
      <c r="G203" s="89"/>
      <c r="H203" s="45"/>
      <c r="I203" s="89"/>
      <c r="J203" s="48"/>
      <c r="K203" s="110"/>
      <c r="L203" s="49"/>
      <c r="M203" s="110"/>
      <c r="N203" s="47"/>
      <c r="O203" s="89"/>
      <c r="P203" s="46"/>
      <c r="Q203" s="89"/>
      <c r="R203" s="45"/>
      <c r="S203" s="119"/>
      <c r="T203" s="45"/>
      <c r="U203" s="119"/>
      <c r="V203" s="45"/>
      <c r="W203" s="89"/>
      <c r="X203" s="45"/>
      <c r="Y203" s="119"/>
      <c r="Z203" s="45"/>
      <c r="AA203" s="119"/>
      <c r="AB203" s="45"/>
      <c r="AC203" s="83"/>
      <c r="AD203" s="102"/>
      <c r="AE203" s="83"/>
      <c r="AF203" s="83"/>
      <c r="AG203" s="83"/>
      <c r="AH203" s="83"/>
      <c r="AI203" s="83"/>
      <c r="AJ203" s="83"/>
      <c r="AK203" s="83"/>
      <c r="AL203" s="83"/>
    </row>
    <row r="204" spans="1:38" s="29" customFormat="1">
      <c r="A204" s="83"/>
      <c r="B204" s="50"/>
      <c r="C204" s="91"/>
      <c r="D204" s="45"/>
      <c r="E204" s="89"/>
      <c r="F204" s="46"/>
      <c r="G204" s="89"/>
      <c r="H204" s="45"/>
      <c r="I204" s="89"/>
      <c r="J204" s="48"/>
      <c r="K204" s="110"/>
      <c r="L204" s="49"/>
      <c r="M204" s="110"/>
      <c r="N204" s="47"/>
      <c r="O204" s="89"/>
      <c r="P204" s="46"/>
      <c r="Q204" s="89"/>
      <c r="R204" s="45"/>
      <c r="S204" s="119"/>
      <c r="T204" s="45"/>
      <c r="U204" s="119"/>
      <c r="V204" s="45"/>
      <c r="W204" s="89"/>
      <c r="X204" s="45"/>
      <c r="Y204" s="119"/>
      <c r="Z204" s="45"/>
      <c r="AA204" s="119"/>
      <c r="AB204" s="45"/>
      <c r="AC204" s="83"/>
      <c r="AD204" s="102"/>
      <c r="AE204" s="83"/>
      <c r="AF204" s="83"/>
      <c r="AG204" s="83"/>
      <c r="AH204" s="83"/>
      <c r="AI204" s="83"/>
      <c r="AJ204" s="83"/>
      <c r="AK204" s="83"/>
      <c r="AL204" s="83"/>
    </row>
    <row r="205" spans="1:38" s="29" customFormat="1">
      <c r="A205" s="83"/>
      <c r="B205" s="50"/>
      <c r="C205" s="91"/>
      <c r="D205" s="45"/>
      <c r="E205" s="89"/>
      <c r="F205" s="46"/>
      <c r="G205" s="89"/>
      <c r="H205" s="45"/>
      <c r="I205" s="89"/>
      <c r="J205" s="48"/>
      <c r="K205" s="110"/>
      <c r="L205" s="49"/>
      <c r="M205" s="110"/>
      <c r="N205" s="47"/>
      <c r="O205" s="89"/>
      <c r="P205" s="46"/>
      <c r="Q205" s="89"/>
      <c r="R205" s="45"/>
      <c r="S205" s="119"/>
      <c r="T205" s="45"/>
      <c r="U205" s="119"/>
      <c r="V205" s="45"/>
      <c r="W205" s="89"/>
      <c r="X205" s="45"/>
      <c r="Y205" s="119"/>
      <c r="Z205" s="45"/>
      <c r="AA205" s="119"/>
      <c r="AB205" s="45"/>
      <c r="AC205" s="83"/>
      <c r="AD205" s="102"/>
      <c r="AE205" s="83"/>
      <c r="AF205" s="83"/>
      <c r="AG205" s="83"/>
      <c r="AH205" s="83"/>
      <c r="AI205" s="83"/>
      <c r="AJ205" s="83"/>
      <c r="AK205" s="83"/>
      <c r="AL205" s="83"/>
    </row>
    <row r="206" spans="1:38" s="29" customFormat="1">
      <c r="A206" s="83"/>
      <c r="B206" s="50"/>
      <c r="C206" s="91"/>
      <c r="D206" s="45"/>
      <c r="E206" s="89"/>
      <c r="F206" s="46"/>
      <c r="G206" s="89"/>
      <c r="H206" s="45"/>
      <c r="I206" s="89"/>
      <c r="J206" s="48"/>
      <c r="K206" s="110"/>
      <c r="L206" s="49"/>
      <c r="M206" s="110"/>
      <c r="N206" s="47"/>
      <c r="O206" s="89"/>
      <c r="P206" s="46"/>
      <c r="Q206" s="89"/>
      <c r="R206" s="45"/>
      <c r="S206" s="119"/>
      <c r="T206" s="45"/>
      <c r="U206" s="119"/>
      <c r="V206" s="45"/>
      <c r="W206" s="89"/>
      <c r="X206" s="45"/>
      <c r="Y206" s="119"/>
      <c r="Z206" s="45"/>
      <c r="AA206" s="119"/>
      <c r="AB206" s="45"/>
      <c r="AC206" s="83"/>
      <c r="AD206" s="102"/>
      <c r="AE206" s="83"/>
      <c r="AF206" s="83"/>
      <c r="AG206" s="83"/>
      <c r="AH206" s="83"/>
      <c r="AI206" s="83"/>
      <c r="AJ206" s="83"/>
      <c r="AK206" s="83"/>
      <c r="AL206" s="83"/>
    </row>
    <row r="207" spans="1:38" s="29" customFormat="1">
      <c r="A207" s="83"/>
      <c r="B207" s="50"/>
      <c r="C207" s="91"/>
      <c r="D207" s="45"/>
      <c r="E207" s="89"/>
      <c r="F207" s="46"/>
      <c r="G207" s="89"/>
      <c r="H207" s="45"/>
      <c r="I207" s="89"/>
      <c r="J207" s="48"/>
      <c r="K207" s="110"/>
      <c r="L207" s="49"/>
      <c r="M207" s="110"/>
      <c r="N207" s="47"/>
      <c r="O207" s="89"/>
      <c r="P207" s="46"/>
      <c r="Q207" s="89"/>
      <c r="R207" s="45"/>
      <c r="S207" s="119"/>
      <c r="T207" s="45"/>
      <c r="U207" s="119"/>
      <c r="V207" s="45"/>
      <c r="W207" s="89"/>
      <c r="X207" s="45"/>
      <c r="Y207" s="119"/>
      <c r="Z207" s="45"/>
      <c r="AA207" s="119"/>
      <c r="AB207" s="45"/>
      <c r="AC207" s="83"/>
      <c r="AD207" s="102"/>
      <c r="AE207" s="83"/>
      <c r="AF207" s="83"/>
      <c r="AG207" s="83"/>
      <c r="AH207" s="83"/>
      <c r="AI207" s="83"/>
      <c r="AJ207" s="83"/>
      <c r="AK207" s="83"/>
      <c r="AL207" s="83"/>
    </row>
    <row r="208" spans="1:38" s="29" customFormat="1">
      <c r="A208" s="83"/>
      <c r="B208" s="50"/>
      <c r="C208" s="91"/>
      <c r="D208" s="45"/>
      <c r="E208" s="89"/>
      <c r="F208" s="46"/>
      <c r="G208" s="89"/>
      <c r="H208" s="45"/>
      <c r="I208" s="89"/>
      <c r="J208" s="48"/>
      <c r="K208" s="110"/>
      <c r="L208" s="49"/>
      <c r="M208" s="110"/>
      <c r="N208" s="47"/>
      <c r="O208" s="89"/>
      <c r="P208" s="46"/>
      <c r="Q208" s="89"/>
      <c r="R208" s="45"/>
      <c r="S208" s="119"/>
      <c r="T208" s="45"/>
      <c r="U208" s="119"/>
      <c r="V208" s="45"/>
      <c r="W208" s="89"/>
      <c r="X208" s="45"/>
      <c r="Y208" s="119"/>
      <c r="Z208" s="45"/>
      <c r="AA208" s="119"/>
      <c r="AB208" s="45"/>
      <c r="AC208" s="83"/>
      <c r="AD208" s="102"/>
      <c r="AE208" s="83"/>
      <c r="AF208" s="83"/>
      <c r="AG208" s="83"/>
      <c r="AH208" s="83"/>
      <c r="AI208" s="83"/>
      <c r="AJ208" s="83"/>
      <c r="AK208" s="83"/>
      <c r="AL208" s="83"/>
    </row>
    <row r="209" spans="1:38" s="29" customFormat="1">
      <c r="A209" s="83"/>
      <c r="B209" s="50"/>
      <c r="C209" s="91"/>
      <c r="D209" s="45"/>
      <c r="E209" s="89"/>
      <c r="F209" s="46"/>
      <c r="G209" s="89"/>
      <c r="H209" s="45"/>
      <c r="I209" s="89"/>
      <c r="J209" s="48"/>
      <c r="K209" s="110"/>
      <c r="L209" s="49"/>
      <c r="M209" s="110"/>
      <c r="N209" s="47"/>
      <c r="O209" s="89"/>
      <c r="P209" s="46"/>
      <c r="Q209" s="89"/>
      <c r="R209" s="45"/>
      <c r="S209" s="119"/>
      <c r="T209" s="45"/>
      <c r="U209" s="119"/>
      <c r="V209" s="45"/>
      <c r="W209" s="89"/>
      <c r="X209" s="45"/>
      <c r="Y209" s="119"/>
      <c r="Z209" s="45"/>
      <c r="AA209" s="119"/>
      <c r="AB209" s="45"/>
      <c r="AC209" s="83"/>
      <c r="AD209" s="102"/>
      <c r="AE209" s="83"/>
      <c r="AF209" s="83"/>
      <c r="AG209" s="83"/>
      <c r="AH209" s="83"/>
      <c r="AI209" s="83"/>
      <c r="AJ209" s="83"/>
      <c r="AK209" s="83"/>
      <c r="AL209" s="83"/>
    </row>
    <row r="210" spans="1:38" s="29" customFormat="1">
      <c r="A210" s="83"/>
      <c r="B210" s="50"/>
      <c r="C210" s="91"/>
      <c r="D210" s="45"/>
      <c r="E210" s="89"/>
      <c r="F210" s="46"/>
      <c r="G210" s="89"/>
      <c r="H210" s="45"/>
      <c r="I210" s="89"/>
      <c r="J210" s="48"/>
      <c r="K210" s="110"/>
      <c r="L210" s="49"/>
      <c r="M210" s="110"/>
      <c r="N210" s="47"/>
      <c r="O210" s="89"/>
      <c r="P210" s="46"/>
      <c r="Q210" s="89"/>
      <c r="R210" s="45"/>
      <c r="S210" s="119"/>
      <c r="T210" s="45"/>
      <c r="U210" s="119"/>
      <c r="V210" s="45"/>
      <c r="W210" s="89"/>
      <c r="X210" s="45"/>
      <c r="Y210" s="119"/>
      <c r="Z210" s="45"/>
      <c r="AA210" s="119"/>
      <c r="AB210" s="45"/>
      <c r="AC210" s="83"/>
      <c r="AD210" s="102"/>
      <c r="AE210" s="83"/>
      <c r="AF210" s="83"/>
      <c r="AG210" s="83"/>
      <c r="AH210" s="83"/>
      <c r="AI210" s="83"/>
      <c r="AJ210" s="83"/>
      <c r="AK210" s="83"/>
      <c r="AL210" s="83"/>
    </row>
    <row r="211" spans="1:38" s="29" customFormat="1">
      <c r="A211" s="83"/>
      <c r="B211" s="50"/>
      <c r="C211" s="91"/>
      <c r="D211" s="45"/>
      <c r="E211" s="89"/>
      <c r="F211" s="46"/>
      <c r="G211" s="89"/>
      <c r="H211" s="45"/>
      <c r="I211" s="89"/>
      <c r="J211" s="48"/>
      <c r="K211" s="110"/>
      <c r="L211" s="49"/>
      <c r="M211" s="110"/>
      <c r="N211" s="47"/>
      <c r="O211" s="89"/>
      <c r="P211" s="46"/>
      <c r="Q211" s="89"/>
      <c r="R211" s="45"/>
      <c r="S211" s="119"/>
      <c r="T211" s="45"/>
      <c r="U211" s="119"/>
      <c r="V211" s="45"/>
      <c r="W211" s="89"/>
      <c r="X211" s="45"/>
      <c r="Y211" s="119"/>
      <c r="Z211" s="45"/>
      <c r="AA211" s="119"/>
      <c r="AB211" s="45"/>
      <c r="AC211" s="83"/>
      <c r="AD211" s="102"/>
      <c r="AE211" s="83"/>
      <c r="AF211" s="83"/>
      <c r="AG211" s="83"/>
      <c r="AH211" s="83"/>
      <c r="AI211" s="83"/>
      <c r="AJ211" s="83"/>
      <c r="AK211" s="83"/>
      <c r="AL211" s="83"/>
    </row>
    <row r="212" spans="1:38" s="29" customFormat="1">
      <c r="A212" s="83"/>
      <c r="B212" s="50"/>
      <c r="C212" s="91"/>
      <c r="D212" s="45"/>
      <c r="E212" s="89"/>
      <c r="F212" s="46"/>
      <c r="G212" s="89"/>
      <c r="H212" s="45"/>
      <c r="I212" s="89"/>
      <c r="J212" s="48"/>
      <c r="K212" s="110"/>
      <c r="L212" s="49"/>
      <c r="M212" s="110"/>
      <c r="N212" s="47"/>
      <c r="O212" s="89"/>
      <c r="P212" s="46"/>
      <c r="Q212" s="89"/>
      <c r="R212" s="45"/>
      <c r="S212" s="119"/>
      <c r="T212" s="45"/>
      <c r="U212" s="119"/>
      <c r="V212" s="45"/>
      <c r="W212" s="89"/>
      <c r="X212" s="45"/>
      <c r="Y212" s="119"/>
      <c r="Z212" s="45"/>
      <c r="AA212" s="119"/>
      <c r="AB212" s="45"/>
      <c r="AC212" s="83"/>
      <c r="AD212" s="102"/>
      <c r="AE212" s="83"/>
      <c r="AF212" s="83"/>
      <c r="AG212" s="83"/>
      <c r="AH212" s="83"/>
      <c r="AI212" s="83"/>
      <c r="AJ212" s="83"/>
      <c r="AK212" s="83"/>
      <c r="AL212" s="83"/>
    </row>
    <row r="213" spans="1:38" s="29" customFormat="1">
      <c r="A213" s="83"/>
      <c r="B213" s="50"/>
      <c r="C213" s="91"/>
      <c r="D213" s="45"/>
      <c r="E213" s="89"/>
      <c r="F213" s="46"/>
      <c r="G213" s="89"/>
      <c r="H213" s="45"/>
      <c r="I213" s="89"/>
      <c r="J213" s="48"/>
      <c r="K213" s="110"/>
      <c r="L213" s="49"/>
      <c r="M213" s="110"/>
      <c r="N213" s="47"/>
      <c r="O213" s="89"/>
      <c r="P213" s="46"/>
      <c r="Q213" s="89"/>
      <c r="R213" s="45"/>
      <c r="S213" s="119"/>
      <c r="T213" s="45"/>
      <c r="U213" s="119"/>
      <c r="V213" s="45"/>
      <c r="W213" s="89"/>
      <c r="X213" s="45"/>
      <c r="Y213" s="119"/>
      <c r="Z213" s="45"/>
      <c r="AA213" s="119"/>
      <c r="AB213" s="45"/>
      <c r="AC213" s="83"/>
      <c r="AD213" s="102"/>
      <c r="AE213" s="83"/>
      <c r="AF213" s="83"/>
      <c r="AG213" s="83"/>
      <c r="AH213" s="83"/>
      <c r="AI213" s="83"/>
      <c r="AJ213" s="83"/>
      <c r="AK213" s="83"/>
      <c r="AL213" s="83"/>
    </row>
    <row r="214" spans="1:38" s="29" customFormat="1">
      <c r="A214" s="83"/>
      <c r="B214" s="50"/>
      <c r="C214" s="91"/>
      <c r="D214" s="45"/>
      <c r="E214" s="89"/>
      <c r="F214" s="46"/>
      <c r="G214" s="89"/>
      <c r="H214" s="45"/>
      <c r="I214" s="89"/>
      <c r="J214" s="48"/>
      <c r="K214" s="110"/>
      <c r="L214" s="49"/>
      <c r="M214" s="110"/>
      <c r="N214" s="47"/>
      <c r="O214" s="89"/>
      <c r="P214" s="46"/>
      <c r="Q214" s="89"/>
      <c r="R214" s="45"/>
      <c r="S214" s="119"/>
      <c r="T214" s="45"/>
      <c r="U214" s="119"/>
      <c r="V214" s="45"/>
      <c r="W214" s="89"/>
      <c r="X214" s="45"/>
      <c r="Y214" s="119"/>
      <c r="Z214" s="45"/>
      <c r="AA214" s="119"/>
      <c r="AB214" s="45"/>
      <c r="AC214" s="83"/>
      <c r="AD214" s="102"/>
      <c r="AE214" s="83"/>
      <c r="AF214" s="83"/>
      <c r="AG214" s="83"/>
      <c r="AH214" s="83"/>
      <c r="AI214" s="83"/>
      <c r="AJ214" s="83"/>
      <c r="AK214" s="83"/>
      <c r="AL214" s="83"/>
    </row>
    <row r="215" spans="1:38" s="29" customFormat="1">
      <c r="A215" s="83"/>
      <c r="B215" s="50"/>
      <c r="C215" s="91"/>
      <c r="D215" s="45"/>
      <c r="E215" s="89"/>
      <c r="F215" s="46"/>
      <c r="G215" s="89"/>
      <c r="H215" s="45"/>
      <c r="I215" s="89"/>
      <c r="J215" s="48"/>
      <c r="K215" s="110"/>
      <c r="L215" s="49"/>
      <c r="M215" s="110"/>
      <c r="N215" s="47"/>
      <c r="O215" s="89"/>
      <c r="P215" s="46"/>
      <c r="Q215" s="89"/>
      <c r="R215" s="45"/>
      <c r="S215" s="119"/>
      <c r="T215" s="45"/>
      <c r="U215" s="119"/>
      <c r="V215" s="45"/>
      <c r="W215" s="89"/>
      <c r="X215" s="45"/>
      <c r="Y215" s="119"/>
      <c r="Z215" s="45"/>
      <c r="AA215" s="119"/>
      <c r="AB215" s="45"/>
      <c r="AC215" s="83"/>
      <c r="AD215" s="102"/>
      <c r="AE215" s="83"/>
      <c r="AF215" s="83"/>
      <c r="AG215" s="83"/>
      <c r="AH215" s="83"/>
      <c r="AI215" s="83"/>
      <c r="AJ215" s="83"/>
      <c r="AK215" s="83"/>
      <c r="AL215" s="83"/>
    </row>
    <row r="216" spans="1:38" s="29" customFormat="1">
      <c r="A216" s="83"/>
      <c r="B216" s="50"/>
      <c r="C216" s="91"/>
      <c r="D216" s="45"/>
      <c r="E216" s="89"/>
      <c r="F216" s="46"/>
      <c r="G216" s="89"/>
      <c r="H216" s="45"/>
      <c r="I216" s="89"/>
      <c r="J216" s="48"/>
      <c r="K216" s="110"/>
      <c r="L216" s="49"/>
      <c r="M216" s="110"/>
      <c r="N216" s="47"/>
      <c r="O216" s="89"/>
      <c r="P216" s="46"/>
      <c r="Q216" s="89"/>
      <c r="R216" s="45"/>
      <c r="S216" s="119"/>
      <c r="T216" s="45"/>
      <c r="U216" s="119"/>
      <c r="V216" s="45"/>
      <c r="W216" s="89"/>
      <c r="X216" s="45"/>
      <c r="Y216" s="119"/>
      <c r="Z216" s="45"/>
      <c r="AA216" s="119"/>
      <c r="AB216" s="45"/>
      <c r="AC216" s="83"/>
      <c r="AD216" s="102"/>
      <c r="AE216" s="83"/>
      <c r="AF216" s="83"/>
      <c r="AG216" s="83"/>
      <c r="AH216" s="83"/>
      <c r="AI216" s="83"/>
      <c r="AJ216" s="83"/>
      <c r="AK216" s="83"/>
      <c r="AL216" s="83"/>
    </row>
    <row r="217" spans="1:38" s="29" customFormat="1">
      <c r="A217" s="83"/>
      <c r="B217" s="50"/>
      <c r="C217" s="91"/>
      <c r="D217" s="45"/>
      <c r="E217" s="89"/>
      <c r="F217" s="46"/>
      <c r="G217" s="89"/>
      <c r="H217" s="45"/>
      <c r="I217" s="89"/>
      <c r="J217" s="48"/>
      <c r="K217" s="110"/>
      <c r="L217" s="49"/>
      <c r="M217" s="110"/>
      <c r="N217" s="47"/>
      <c r="O217" s="89"/>
      <c r="P217" s="46"/>
      <c r="Q217" s="89"/>
      <c r="R217" s="45"/>
      <c r="S217" s="119"/>
      <c r="T217" s="45"/>
      <c r="U217" s="119"/>
      <c r="V217" s="45"/>
      <c r="W217" s="89"/>
      <c r="X217" s="45"/>
      <c r="Y217" s="119"/>
      <c r="Z217" s="45"/>
      <c r="AA217" s="119"/>
      <c r="AB217" s="45"/>
      <c r="AC217" s="83"/>
      <c r="AD217" s="102"/>
      <c r="AE217" s="83"/>
      <c r="AF217" s="83"/>
      <c r="AG217" s="83"/>
      <c r="AH217" s="83"/>
      <c r="AI217" s="83"/>
      <c r="AJ217" s="83"/>
      <c r="AK217" s="83"/>
      <c r="AL217" s="83"/>
    </row>
    <row r="218" spans="1:38" s="29" customFormat="1">
      <c r="A218" s="83"/>
      <c r="B218" s="50"/>
      <c r="C218" s="91"/>
      <c r="D218" s="45"/>
      <c r="E218" s="89"/>
      <c r="F218" s="46"/>
      <c r="G218" s="89"/>
      <c r="H218" s="45"/>
      <c r="I218" s="89"/>
      <c r="J218" s="48"/>
      <c r="K218" s="110"/>
      <c r="L218" s="49"/>
      <c r="M218" s="110"/>
      <c r="N218" s="47"/>
      <c r="O218" s="89"/>
      <c r="P218" s="46"/>
      <c r="Q218" s="89"/>
      <c r="R218" s="45"/>
      <c r="S218" s="119"/>
      <c r="T218" s="45"/>
      <c r="U218" s="119"/>
      <c r="V218" s="45"/>
      <c r="W218" s="89"/>
      <c r="X218" s="45"/>
      <c r="Y218" s="119"/>
      <c r="Z218" s="45"/>
      <c r="AA218" s="119"/>
      <c r="AB218" s="45"/>
      <c r="AC218" s="83"/>
      <c r="AD218" s="102"/>
      <c r="AE218" s="83"/>
      <c r="AF218" s="83"/>
      <c r="AG218" s="83"/>
      <c r="AH218" s="83"/>
      <c r="AI218" s="83"/>
      <c r="AJ218" s="83"/>
      <c r="AK218" s="83"/>
      <c r="AL218" s="83"/>
    </row>
    <row r="219" spans="1:38" s="29" customFormat="1">
      <c r="A219" s="83"/>
      <c r="B219" s="50"/>
      <c r="C219" s="91"/>
      <c r="D219" s="45"/>
      <c r="E219" s="89"/>
      <c r="F219" s="46"/>
      <c r="G219" s="89"/>
      <c r="H219" s="45"/>
      <c r="I219" s="89"/>
      <c r="J219" s="48"/>
      <c r="K219" s="110"/>
      <c r="L219" s="49"/>
      <c r="M219" s="110"/>
      <c r="N219" s="47"/>
      <c r="O219" s="89"/>
      <c r="P219" s="46"/>
      <c r="Q219" s="89"/>
      <c r="R219" s="45"/>
      <c r="S219" s="119"/>
      <c r="T219" s="45"/>
      <c r="U219" s="119"/>
      <c r="V219" s="45"/>
      <c r="W219" s="89"/>
      <c r="X219" s="45"/>
      <c r="Y219" s="119"/>
      <c r="Z219" s="45"/>
      <c r="AA219" s="119"/>
      <c r="AB219" s="45"/>
      <c r="AC219" s="83"/>
      <c r="AD219" s="102"/>
      <c r="AE219" s="83"/>
      <c r="AF219" s="83"/>
      <c r="AG219" s="83"/>
      <c r="AH219" s="83"/>
      <c r="AI219" s="83"/>
      <c r="AJ219" s="83"/>
      <c r="AK219" s="83"/>
      <c r="AL219" s="83"/>
    </row>
    <row r="220" spans="1:38" s="29" customFormat="1">
      <c r="A220" s="83"/>
      <c r="B220" s="50"/>
      <c r="C220" s="91"/>
      <c r="D220" s="45"/>
      <c r="E220" s="89"/>
      <c r="F220" s="46"/>
      <c r="G220" s="89"/>
      <c r="H220" s="45"/>
      <c r="I220" s="89"/>
      <c r="J220" s="48"/>
      <c r="K220" s="110"/>
      <c r="L220" s="49"/>
      <c r="M220" s="110"/>
      <c r="N220" s="47"/>
      <c r="O220" s="89"/>
      <c r="P220" s="46"/>
      <c r="Q220" s="89"/>
      <c r="R220" s="45"/>
      <c r="S220" s="119"/>
      <c r="T220" s="45"/>
      <c r="U220" s="119"/>
      <c r="V220" s="45"/>
      <c r="W220" s="89"/>
      <c r="X220" s="45"/>
      <c r="Y220" s="119"/>
      <c r="Z220" s="45"/>
      <c r="AA220" s="119"/>
      <c r="AB220" s="45"/>
      <c r="AC220" s="83"/>
      <c r="AD220" s="102"/>
      <c r="AE220" s="83"/>
      <c r="AF220" s="83"/>
      <c r="AG220" s="83"/>
      <c r="AH220" s="83"/>
      <c r="AI220" s="83"/>
      <c r="AJ220" s="83"/>
      <c r="AK220" s="83"/>
      <c r="AL220" s="83"/>
    </row>
    <row r="221" spans="1:38" s="29" customFormat="1">
      <c r="A221" s="83"/>
      <c r="B221" s="50"/>
      <c r="C221" s="91"/>
      <c r="D221" s="45"/>
      <c r="E221" s="89"/>
      <c r="F221" s="46"/>
      <c r="G221" s="89"/>
      <c r="H221" s="45"/>
      <c r="I221" s="89"/>
      <c r="J221" s="48"/>
      <c r="K221" s="110"/>
      <c r="L221" s="49"/>
      <c r="M221" s="110"/>
      <c r="N221" s="47"/>
      <c r="O221" s="89"/>
      <c r="P221" s="46"/>
      <c r="Q221" s="89"/>
      <c r="R221" s="45"/>
      <c r="S221" s="119"/>
      <c r="T221" s="45"/>
      <c r="U221" s="119"/>
      <c r="V221" s="45"/>
      <c r="W221" s="89"/>
      <c r="X221" s="45"/>
      <c r="Y221" s="119"/>
      <c r="Z221" s="45"/>
      <c r="AA221" s="119"/>
      <c r="AB221" s="45"/>
      <c r="AC221" s="83"/>
      <c r="AD221" s="102"/>
      <c r="AE221" s="83"/>
      <c r="AF221" s="83"/>
      <c r="AG221" s="83"/>
      <c r="AH221" s="83"/>
      <c r="AI221" s="83"/>
      <c r="AJ221" s="83"/>
      <c r="AK221" s="83"/>
      <c r="AL221" s="83"/>
    </row>
    <row r="222" spans="1:38" s="29" customFormat="1">
      <c r="A222" s="83"/>
      <c r="B222" s="50"/>
      <c r="C222" s="91"/>
      <c r="D222" s="45"/>
      <c r="E222" s="89"/>
      <c r="F222" s="46"/>
      <c r="G222" s="89"/>
      <c r="H222" s="45"/>
      <c r="I222" s="89"/>
      <c r="J222" s="48"/>
      <c r="K222" s="110"/>
      <c r="L222" s="49"/>
      <c r="M222" s="110"/>
      <c r="N222" s="47"/>
      <c r="O222" s="89"/>
      <c r="P222" s="46"/>
      <c r="Q222" s="89"/>
      <c r="R222" s="45"/>
      <c r="S222" s="119"/>
      <c r="T222" s="45"/>
      <c r="U222" s="119"/>
      <c r="V222" s="45"/>
      <c r="W222" s="89"/>
      <c r="X222" s="45"/>
      <c r="Y222" s="119"/>
      <c r="Z222" s="45"/>
      <c r="AA222" s="119"/>
      <c r="AB222" s="45"/>
      <c r="AC222" s="83"/>
      <c r="AD222" s="102"/>
      <c r="AE222" s="83"/>
      <c r="AF222" s="83"/>
      <c r="AG222" s="83"/>
      <c r="AH222" s="83"/>
      <c r="AI222" s="83"/>
      <c r="AJ222" s="83"/>
      <c r="AK222" s="83"/>
      <c r="AL222" s="83"/>
    </row>
    <row r="223" spans="1:38" s="29" customFormat="1">
      <c r="A223" s="83"/>
      <c r="B223" s="50"/>
      <c r="C223" s="91"/>
      <c r="D223" s="45"/>
      <c r="E223" s="89"/>
      <c r="F223" s="46"/>
      <c r="G223" s="89"/>
      <c r="H223" s="45"/>
      <c r="I223" s="89"/>
      <c r="J223" s="48"/>
      <c r="K223" s="110"/>
      <c r="L223" s="49"/>
      <c r="M223" s="110"/>
      <c r="N223" s="47"/>
      <c r="O223" s="89"/>
      <c r="P223" s="46"/>
      <c r="Q223" s="89"/>
      <c r="R223" s="45"/>
      <c r="S223" s="119"/>
      <c r="T223" s="45"/>
      <c r="U223" s="119"/>
      <c r="V223" s="45"/>
      <c r="W223" s="89"/>
      <c r="X223" s="45"/>
      <c r="Y223" s="119"/>
      <c r="Z223" s="45"/>
      <c r="AA223" s="119"/>
      <c r="AB223" s="45"/>
      <c r="AC223" s="83"/>
      <c r="AD223" s="102"/>
      <c r="AE223" s="83"/>
      <c r="AF223" s="83"/>
      <c r="AG223" s="83"/>
      <c r="AH223" s="83"/>
      <c r="AI223" s="83"/>
      <c r="AJ223" s="83"/>
      <c r="AK223" s="83"/>
      <c r="AL223" s="83"/>
    </row>
    <row r="224" spans="1:38" s="29" customFormat="1">
      <c r="A224" s="83"/>
      <c r="B224" s="50"/>
      <c r="C224" s="91"/>
      <c r="D224" s="45"/>
      <c r="E224" s="89"/>
      <c r="F224" s="46"/>
      <c r="G224" s="89"/>
      <c r="H224" s="45"/>
      <c r="I224" s="89"/>
      <c r="J224" s="48"/>
      <c r="K224" s="110"/>
      <c r="L224" s="49"/>
      <c r="M224" s="110"/>
      <c r="N224" s="47"/>
      <c r="O224" s="89"/>
      <c r="P224" s="46"/>
      <c r="Q224" s="89"/>
      <c r="R224" s="45"/>
      <c r="S224" s="119"/>
      <c r="T224" s="45"/>
      <c r="U224" s="119"/>
      <c r="V224" s="45"/>
      <c r="W224" s="89"/>
      <c r="X224" s="45"/>
      <c r="Y224" s="119"/>
      <c r="Z224" s="45"/>
      <c r="AA224" s="119"/>
      <c r="AB224" s="45"/>
      <c r="AC224" s="83"/>
      <c r="AD224" s="102"/>
      <c r="AE224" s="83"/>
      <c r="AF224" s="83"/>
      <c r="AG224" s="83"/>
      <c r="AH224" s="83"/>
      <c r="AI224" s="83"/>
      <c r="AJ224" s="83"/>
      <c r="AK224" s="83"/>
      <c r="AL224" s="83"/>
    </row>
    <row r="225" spans="1:38" s="29" customFormat="1">
      <c r="A225" s="83"/>
      <c r="B225" s="50"/>
      <c r="C225" s="91"/>
      <c r="D225" s="45"/>
      <c r="E225" s="89"/>
      <c r="F225" s="46"/>
      <c r="G225" s="89"/>
      <c r="H225" s="45"/>
      <c r="I225" s="89"/>
      <c r="J225" s="48"/>
      <c r="K225" s="110"/>
      <c r="L225" s="49"/>
      <c r="M225" s="110"/>
      <c r="N225" s="47"/>
      <c r="O225" s="89"/>
      <c r="P225" s="46"/>
      <c r="Q225" s="89"/>
      <c r="R225" s="45"/>
      <c r="S225" s="119"/>
      <c r="T225" s="45"/>
      <c r="U225" s="119"/>
      <c r="V225" s="45"/>
      <c r="W225" s="89"/>
      <c r="X225" s="45"/>
      <c r="Y225" s="119"/>
      <c r="Z225" s="45"/>
      <c r="AA225" s="119"/>
      <c r="AB225" s="45"/>
      <c r="AC225" s="83"/>
      <c r="AD225" s="102"/>
      <c r="AE225" s="83"/>
      <c r="AF225" s="83"/>
      <c r="AG225" s="83"/>
      <c r="AH225" s="83"/>
      <c r="AI225" s="83"/>
      <c r="AJ225" s="83"/>
      <c r="AK225" s="83"/>
      <c r="AL225" s="83"/>
    </row>
    <row r="226" spans="1:38" s="29" customFormat="1">
      <c r="A226" s="83"/>
      <c r="B226" s="50"/>
      <c r="C226" s="91"/>
      <c r="D226" s="45"/>
      <c r="E226" s="89"/>
      <c r="F226" s="46"/>
      <c r="G226" s="89"/>
      <c r="H226" s="45"/>
      <c r="I226" s="89"/>
      <c r="J226" s="48"/>
      <c r="K226" s="110"/>
      <c r="L226" s="49"/>
      <c r="M226" s="110"/>
      <c r="N226" s="47"/>
      <c r="O226" s="89"/>
      <c r="P226" s="46"/>
      <c r="Q226" s="89"/>
      <c r="R226" s="45"/>
      <c r="S226" s="119"/>
      <c r="T226" s="45"/>
      <c r="U226" s="119"/>
      <c r="V226" s="45"/>
      <c r="W226" s="89"/>
      <c r="X226" s="45"/>
      <c r="Y226" s="119"/>
      <c r="Z226" s="45"/>
      <c r="AA226" s="119"/>
      <c r="AB226" s="45"/>
      <c r="AC226" s="83"/>
      <c r="AD226" s="102"/>
      <c r="AE226" s="83"/>
      <c r="AF226" s="83"/>
      <c r="AG226" s="83"/>
      <c r="AH226" s="83"/>
      <c r="AI226" s="83"/>
      <c r="AJ226" s="83"/>
      <c r="AK226" s="83"/>
      <c r="AL226" s="83"/>
    </row>
    <row r="227" spans="1:38" s="29" customFormat="1">
      <c r="A227" s="83"/>
      <c r="B227" s="50"/>
      <c r="C227" s="91"/>
      <c r="D227" s="45"/>
      <c r="E227" s="89"/>
      <c r="F227" s="46"/>
      <c r="G227" s="89"/>
      <c r="H227" s="45"/>
      <c r="I227" s="89"/>
      <c r="J227" s="48"/>
      <c r="K227" s="110"/>
      <c r="L227" s="49"/>
      <c r="M227" s="110"/>
      <c r="N227" s="47"/>
      <c r="O227" s="89"/>
      <c r="P227" s="46"/>
      <c r="Q227" s="89"/>
      <c r="R227" s="45"/>
      <c r="S227" s="119"/>
      <c r="T227" s="45"/>
      <c r="U227" s="119"/>
      <c r="V227" s="45"/>
      <c r="W227" s="89"/>
      <c r="X227" s="45"/>
      <c r="Y227" s="119"/>
      <c r="Z227" s="45"/>
      <c r="AA227" s="119"/>
      <c r="AB227" s="45"/>
      <c r="AC227" s="83"/>
      <c r="AD227" s="102"/>
      <c r="AE227" s="83"/>
      <c r="AF227" s="83"/>
      <c r="AG227" s="83"/>
      <c r="AH227" s="83"/>
      <c r="AI227" s="83"/>
      <c r="AJ227" s="83"/>
      <c r="AK227" s="83"/>
      <c r="AL227" s="83"/>
    </row>
    <row r="228" spans="1:38" s="29" customFormat="1">
      <c r="A228" s="83"/>
      <c r="B228" s="50"/>
      <c r="C228" s="91"/>
      <c r="D228" s="45"/>
      <c r="E228" s="89"/>
      <c r="F228" s="46"/>
      <c r="G228" s="89"/>
      <c r="H228" s="45"/>
      <c r="I228" s="89"/>
      <c r="J228" s="48"/>
      <c r="K228" s="110"/>
      <c r="L228" s="49"/>
      <c r="M228" s="110"/>
      <c r="N228" s="47"/>
      <c r="O228" s="89"/>
      <c r="P228" s="46"/>
      <c r="Q228" s="89"/>
      <c r="R228" s="45"/>
      <c r="S228" s="119"/>
      <c r="T228" s="45"/>
      <c r="U228" s="119"/>
      <c r="V228" s="45"/>
      <c r="W228" s="89"/>
      <c r="X228" s="45"/>
      <c r="Y228" s="119"/>
      <c r="Z228" s="45"/>
      <c r="AA228" s="119"/>
      <c r="AB228" s="45"/>
      <c r="AC228" s="83"/>
      <c r="AD228" s="102"/>
      <c r="AE228" s="83"/>
      <c r="AF228" s="83"/>
      <c r="AG228" s="83"/>
      <c r="AH228" s="83"/>
      <c r="AI228" s="83"/>
      <c r="AJ228" s="83"/>
      <c r="AK228" s="83"/>
      <c r="AL228" s="83"/>
    </row>
    <row r="229" spans="1:38" s="29" customFormat="1">
      <c r="A229" s="83"/>
      <c r="B229" s="50"/>
      <c r="C229" s="91"/>
      <c r="D229" s="45"/>
      <c r="E229" s="89"/>
      <c r="F229" s="46"/>
      <c r="G229" s="89"/>
      <c r="H229" s="45"/>
      <c r="I229" s="89"/>
      <c r="J229" s="48"/>
      <c r="K229" s="110"/>
      <c r="L229" s="49"/>
      <c r="M229" s="110"/>
      <c r="N229" s="47"/>
      <c r="O229" s="89"/>
      <c r="P229" s="46"/>
      <c r="Q229" s="89"/>
      <c r="R229" s="45"/>
      <c r="S229" s="119"/>
      <c r="T229" s="45"/>
      <c r="U229" s="119"/>
      <c r="V229" s="45"/>
      <c r="W229" s="89"/>
      <c r="X229" s="45"/>
      <c r="Y229" s="119"/>
      <c r="Z229" s="45"/>
      <c r="AA229" s="119"/>
      <c r="AB229" s="45"/>
      <c r="AC229" s="83"/>
      <c r="AD229" s="102"/>
      <c r="AE229" s="83"/>
      <c r="AF229" s="83"/>
      <c r="AG229" s="83"/>
      <c r="AH229" s="83"/>
      <c r="AI229" s="83"/>
      <c r="AJ229" s="83"/>
      <c r="AK229" s="83"/>
      <c r="AL229" s="83"/>
    </row>
    <row r="230" spans="1:38" s="29" customFormat="1">
      <c r="A230" s="83"/>
      <c r="B230" s="50"/>
      <c r="C230" s="91"/>
      <c r="D230" s="45"/>
      <c r="E230" s="89"/>
      <c r="F230" s="46"/>
      <c r="G230" s="89"/>
      <c r="H230" s="45"/>
      <c r="I230" s="89"/>
      <c r="J230" s="48"/>
      <c r="K230" s="110"/>
      <c r="L230" s="49"/>
      <c r="M230" s="110"/>
      <c r="N230" s="47"/>
      <c r="O230" s="89"/>
      <c r="P230" s="46"/>
      <c r="Q230" s="89"/>
      <c r="R230" s="45"/>
      <c r="S230" s="119"/>
      <c r="T230" s="45"/>
      <c r="U230" s="119"/>
      <c r="V230" s="45"/>
      <c r="W230" s="89"/>
      <c r="X230" s="45"/>
      <c r="Y230" s="119"/>
      <c r="Z230" s="45"/>
      <c r="AA230" s="119"/>
      <c r="AB230" s="45"/>
      <c r="AC230" s="83"/>
      <c r="AD230" s="102"/>
      <c r="AE230" s="83"/>
      <c r="AF230" s="83"/>
      <c r="AG230" s="83"/>
      <c r="AH230" s="83"/>
      <c r="AI230" s="83"/>
      <c r="AJ230" s="83"/>
      <c r="AK230" s="83"/>
      <c r="AL230" s="83"/>
    </row>
    <row r="231" spans="1:38" s="29" customFormat="1">
      <c r="A231" s="83"/>
      <c r="B231" s="50"/>
      <c r="C231" s="91"/>
      <c r="D231" s="45"/>
      <c r="E231" s="89"/>
      <c r="F231" s="46"/>
      <c r="G231" s="89"/>
      <c r="H231" s="45"/>
      <c r="I231" s="89"/>
      <c r="J231" s="48"/>
      <c r="K231" s="110"/>
      <c r="L231" s="49"/>
      <c r="M231" s="110"/>
      <c r="N231" s="47"/>
      <c r="O231" s="89"/>
      <c r="P231" s="46"/>
      <c r="Q231" s="89"/>
      <c r="R231" s="45"/>
      <c r="S231" s="119"/>
      <c r="T231" s="45"/>
      <c r="U231" s="119"/>
      <c r="V231" s="45"/>
      <c r="W231" s="89"/>
      <c r="X231" s="45"/>
      <c r="Y231" s="119"/>
      <c r="Z231" s="45"/>
      <c r="AA231" s="119"/>
      <c r="AB231" s="45"/>
      <c r="AC231" s="83"/>
      <c r="AD231" s="102"/>
      <c r="AE231" s="83"/>
      <c r="AF231" s="83"/>
      <c r="AG231" s="83"/>
      <c r="AH231" s="83"/>
      <c r="AI231" s="83"/>
      <c r="AJ231" s="83"/>
      <c r="AK231" s="83"/>
      <c r="AL231" s="83"/>
    </row>
    <row r="232" spans="1:38" s="29" customFormat="1">
      <c r="A232" s="83"/>
      <c r="B232" s="50"/>
      <c r="C232" s="91"/>
      <c r="D232" s="45"/>
      <c r="E232" s="89"/>
      <c r="F232" s="46"/>
      <c r="G232" s="89"/>
      <c r="H232" s="45"/>
      <c r="I232" s="89"/>
      <c r="J232" s="48"/>
      <c r="K232" s="110"/>
      <c r="L232" s="49"/>
      <c r="M232" s="110"/>
      <c r="N232" s="47"/>
      <c r="O232" s="89"/>
      <c r="P232" s="46"/>
      <c r="Q232" s="89"/>
      <c r="R232" s="45"/>
      <c r="S232" s="119"/>
      <c r="T232" s="45"/>
      <c r="U232" s="119"/>
      <c r="V232" s="45"/>
      <c r="W232" s="89"/>
      <c r="X232" s="45"/>
      <c r="Y232" s="119"/>
      <c r="Z232" s="45"/>
      <c r="AA232" s="119"/>
      <c r="AB232" s="45"/>
      <c r="AC232" s="83"/>
      <c r="AD232" s="102"/>
      <c r="AE232" s="83"/>
      <c r="AF232" s="83"/>
      <c r="AG232" s="83"/>
      <c r="AH232" s="83"/>
      <c r="AI232" s="83"/>
      <c r="AJ232" s="83"/>
      <c r="AK232" s="83"/>
      <c r="AL232" s="83"/>
    </row>
    <row r="233" spans="1:38" s="29" customFormat="1">
      <c r="A233" s="83"/>
      <c r="B233" s="50"/>
      <c r="C233" s="91"/>
      <c r="D233" s="45"/>
      <c r="E233" s="89"/>
      <c r="F233" s="46"/>
      <c r="G233" s="89"/>
      <c r="H233" s="45"/>
      <c r="I233" s="89"/>
      <c r="J233" s="48"/>
      <c r="K233" s="110"/>
      <c r="L233" s="49"/>
      <c r="M233" s="110"/>
      <c r="N233" s="47"/>
      <c r="O233" s="89"/>
      <c r="P233" s="46"/>
      <c r="Q233" s="89"/>
      <c r="R233" s="45"/>
      <c r="S233" s="119"/>
      <c r="T233" s="45"/>
      <c r="U233" s="119"/>
      <c r="V233" s="45"/>
      <c r="W233" s="89"/>
      <c r="X233" s="45"/>
      <c r="Y233" s="119"/>
      <c r="Z233" s="45"/>
      <c r="AA233" s="119"/>
      <c r="AB233" s="45"/>
      <c r="AC233" s="83"/>
      <c r="AD233" s="102"/>
      <c r="AE233" s="83"/>
      <c r="AF233" s="83"/>
      <c r="AG233" s="83"/>
      <c r="AH233" s="83"/>
      <c r="AI233" s="83"/>
      <c r="AJ233" s="83"/>
      <c r="AK233" s="83"/>
      <c r="AL233" s="83"/>
    </row>
    <row r="234" spans="1:38" s="29" customFormat="1">
      <c r="A234" s="83"/>
      <c r="B234" s="50"/>
      <c r="C234" s="91"/>
      <c r="D234" s="45"/>
      <c r="E234" s="89"/>
      <c r="F234" s="46"/>
      <c r="G234" s="89"/>
      <c r="H234" s="45"/>
      <c r="I234" s="89"/>
      <c r="J234" s="48"/>
      <c r="K234" s="110"/>
      <c r="L234" s="49"/>
      <c r="M234" s="110"/>
      <c r="N234" s="47"/>
      <c r="O234" s="89"/>
      <c r="P234" s="46"/>
      <c r="Q234" s="89"/>
      <c r="R234" s="45"/>
      <c r="S234" s="119"/>
      <c r="T234" s="45"/>
      <c r="U234" s="119"/>
      <c r="V234" s="45"/>
      <c r="W234" s="89"/>
      <c r="X234" s="45"/>
      <c r="Y234" s="119"/>
      <c r="Z234" s="45"/>
      <c r="AA234" s="119"/>
      <c r="AB234" s="45"/>
      <c r="AC234" s="83"/>
      <c r="AD234" s="102"/>
      <c r="AE234" s="83"/>
      <c r="AF234" s="83"/>
      <c r="AG234" s="83"/>
      <c r="AH234" s="83"/>
      <c r="AI234" s="83"/>
      <c r="AJ234" s="83"/>
      <c r="AK234" s="83"/>
      <c r="AL234" s="83"/>
    </row>
    <row r="235" spans="1:38" s="29" customFormat="1">
      <c r="A235" s="83"/>
      <c r="B235" s="50"/>
      <c r="C235" s="91"/>
      <c r="D235" s="45"/>
      <c r="E235" s="89"/>
      <c r="F235" s="46"/>
      <c r="G235" s="89"/>
      <c r="H235" s="45"/>
      <c r="I235" s="89"/>
      <c r="J235" s="48"/>
      <c r="K235" s="110"/>
      <c r="L235" s="49"/>
      <c r="M235" s="110"/>
      <c r="N235" s="47"/>
      <c r="O235" s="89"/>
      <c r="P235" s="46"/>
      <c r="Q235" s="89"/>
      <c r="R235" s="45"/>
      <c r="S235" s="119"/>
      <c r="T235" s="45"/>
      <c r="U235" s="119"/>
      <c r="V235" s="45"/>
      <c r="W235" s="89"/>
      <c r="X235" s="45"/>
      <c r="Y235" s="119"/>
      <c r="Z235" s="45"/>
      <c r="AA235" s="119"/>
      <c r="AB235" s="45"/>
      <c r="AC235" s="83"/>
      <c r="AD235" s="102"/>
      <c r="AE235" s="83"/>
      <c r="AF235" s="83"/>
      <c r="AG235" s="83"/>
      <c r="AH235" s="83"/>
      <c r="AI235" s="83"/>
      <c r="AJ235" s="83"/>
      <c r="AK235" s="83"/>
      <c r="AL235" s="83"/>
    </row>
    <row r="236" spans="1:38" s="29" customFormat="1">
      <c r="A236" s="83"/>
      <c r="B236" s="50"/>
      <c r="C236" s="91"/>
      <c r="D236" s="45"/>
      <c r="E236" s="89"/>
      <c r="F236" s="46"/>
      <c r="G236" s="89"/>
      <c r="H236" s="45"/>
      <c r="I236" s="89"/>
      <c r="J236" s="48"/>
      <c r="K236" s="110"/>
      <c r="L236" s="49"/>
      <c r="M236" s="110"/>
      <c r="N236" s="47"/>
      <c r="O236" s="89"/>
      <c r="P236" s="46"/>
      <c r="Q236" s="89"/>
      <c r="R236" s="45"/>
      <c r="S236" s="119"/>
      <c r="T236" s="45"/>
      <c r="U236" s="119"/>
      <c r="V236" s="45"/>
      <c r="W236" s="89"/>
      <c r="X236" s="45"/>
      <c r="Y236" s="119"/>
      <c r="Z236" s="45"/>
      <c r="AA236" s="119"/>
      <c r="AB236" s="45"/>
      <c r="AC236" s="83"/>
      <c r="AD236" s="102"/>
      <c r="AE236" s="83"/>
      <c r="AF236" s="83"/>
      <c r="AG236" s="83"/>
      <c r="AH236" s="83"/>
      <c r="AI236" s="83"/>
      <c r="AJ236" s="83"/>
      <c r="AK236" s="83"/>
      <c r="AL236" s="83"/>
    </row>
    <row r="237" spans="1:38" s="29" customFormat="1">
      <c r="A237" s="83"/>
      <c r="B237" s="50"/>
      <c r="C237" s="91"/>
      <c r="D237" s="45"/>
      <c r="E237" s="89"/>
      <c r="F237" s="46"/>
      <c r="G237" s="89"/>
      <c r="H237" s="45"/>
      <c r="I237" s="89"/>
      <c r="J237" s="48"/>
      <c r="K237" s="110"/>
      <c r="L237" s="49"/>
      <c r="M237" s="110"/>
      <c r="N237" s="47"/>
      <c r="O237" s="89"/>
      <c r="P237" s="46"/>
      <c r="Q237" s="89"/>
      <c r="R237" s="45"/>
      <c r="S237" s="119"/>
      <c r="T237" s="45"/>
      <c r="U237" s="119"/>
      <c r="V237" s="45"/>
      <c r="W237" s="89"/>
      <c r="X237" s="45"/>
      <c r="Y237" s="119"/>
      <c r="Z237" s="45"/>
      <c r="AA237" s="119"/>
      <c r="AB237" s="45"/>
      <c r="AC237" s="83"/>
      <c r="AD237" s="102"/>
      <c r="AE237" s="83"/>
      <c r="AF237" s="83"/>
      <c r="AG237" s="83"/>
      <c r="AH237" s="83"/>
      <c r="AI237" s="83"/>
      <c r="AJ237" s="83"/>
      <c r="AK237" s="83"/>
      <c r="AL237" s="83"/>
    </row>
    <row r="238" spans="1:38" s="29" customFormat="1">
      <c r="A238" s="83"/>
      <c r="B238" s="50"/>
      <c r="C238" s="91"/>
      <c r="D238" s="45"/>
      <c r="E238" s="89"/>
      <c r="F238" s="46"/>
      <c r="G238" s="89"/>
      <c r="H238" s="45"/>
      <c r="I238" s="89"/>
      <c r="J238" s="48"/>
      <c r="K238" s="110"/>
      <c r="L238" s="49"/>
      <c r="M238" s="110"/>
      <c r="N238" s="47"/>
      <c r="O238" s="89"/>
      <c r="P238" s="46"/>
      <c r="Q238" s="89"/>
      <c r="R238" s="45"/>
      <c r="S238" s="119"/>
      <c r="T238" s="45"/>
      <c r="U238" s="119"/>
      <c r="V238" s="45"/>
      <c r="W238" s="89"/>
      <c r="X238" s="45"/>
      <c r="Y238" s="119"/>
      <c r="Z238" s="45"/>
      <c r="AA238" s="119"/>
      <c r="AB238" s="45"/>
      <c r="AC238" s="83"/>
      <c r="AD238" s="102"/>
      <c r="AE238" s="83"/>
      <c r="AF238" s="83"/>
      <c r="AG238" s="83"/>
      <c r="AH238" s="83"/>
      <c r="AI238" s="83"/>
      <c r="AJ238" s="83"/>
      <c r="AK238" s="83"/>
      <c r="AL238" s="83"/>
    </row>
    <row r="239" spans="1:38" s="29" customFormat="1">
      <c r="A239" s="83"/>
      <c r="B239" s="50"/>
      <c r="C239" s="91"/>
      <c r="D239" s="45"/>
      <c r="E239" s="89"/>
      <c r="F239" s="46"/>
      <c r="G239" s="89"/>
      <c r="H239" s="45"/>
      <c r="I239" s="89"/>
      <c r="J239" s="48"/>
      <c r="K239" s="110"/>
      <c r="L239" s="49"/>
      <c r="M239" s="110"/>
      <c r="N239" s="47"/>
      <c r="O239" s="89"/>
      <c r="P239" s="46"/>
      <c r="Q239" s="89"/>
      <c r="R239" s="45"/>
      <c r="S239" s="119"/>
      <c r="T239" s="45"/>
      <c r="U239" s="119"/>
      <c r="V239" s="45"/>
      <c r="W239" s="89"/>
      <c r="X239" s="45"/>
      <c r="Y239" s="119"/>
      <c r="Z239" s="45"/>
      <c r="AA239" s="119"/>
      <c r="AB239" s="45"/>
      <c r="AC239" s="83"/>
      <c r="AD239" s="102"/>
      <c r="AE239" s="83"/>
      <c r="AF239" s="83"/>
      <c r="AG239" s="83"/>
      <c r="AH239" s="83"/>
      <c r="AI239" s="83"/>
      <c r="AJ239" s="83"/>
      <c r="AK239" s="83"/>
      <c r="AL239" s="83"/>
    </row>
    <row r="240" spans="1:38" s="29" customFormat="1">
      <c r="A240" s="83"/>
      <c r="B240" s="50"/>
      <c r="C240" s="91"/>
      <c r="D240" s="45"/>
      <c r="E240" s="89"/>
      <c r="F240" s="46"/>
      <c r="G240" s="89"/>
      <c r="H240" s="45"/>
      <c r="I240" s="89"/>
      <c r="J240" s="48"/>
      <c r="K240" s="110"/>
      <c r="L240" s="49"/>
      <c r="M240" s="110"/>
      <c r="N240" s="47"/>
      <c r="O240" s="89"/>
      <c r="P240" s="46"/>
      <c r="Q240" s="89"/>
      <c r="R240" s="45"/>
      <c r="S240" s="119"/>
      <c r="T240" s="45"/>
      <c r="U240" s="119"/>
      <c r="V240" s="45"/>
      <c r="W240" s="89"/>
      <c r="X240" s="45"/>
      <c r="Y240" s="119"/>
      <c r="Z240" s="45"/>
      <c r="AA240" s="119"/>
      <c r="AB240" s="45"/>
      <c r="AC240" s="83"/>
      <c r="AD240" s="102"/>
      <c r="AE240" s="83"/>
      <c r="AF240" s="83"/>
      <c r="AG240" s="83"/>
      <c r="AH240" s="83"/>
      <c r="AI240" s="83"/>
      <c r="AJ240" s="83"/>
      <c r="AK240" s="83"/>
      <c r="AL240" s="83"/>
    </row>
    <row r="241" spans="1:38" s="29" customFormat="1">
      <c r="A241" s="83"/>
      <c r="B241" s="50"/>
      <c r="C241" s="91"/>
      <c r="D241" s="45"/>
      <c r="E241" s="89"/>
      <c r="F241" s="46"/>
      <c r="G241" s="89"/>
      <c r="H241" s="45"/>
      <c r="I241" s="89"/>
      <c r="J241" s="48"/>
      <c r="K241" s="110"/>
      <c r="L241" s="49"/>
      <c r="M241" s="110"/>
      <c r="N241" s="47"/>
      <c r="O241" s="89"/>
      <c r="P241" s="46"/>
      <c r="Q241" s="89"/>
      <c r="R241" s="45"/>
      <c r="S241" s="119"/>
      <c r="T241" s="45"/>
      <c r="U241" s="119"/>
      <c r="V241" s="45"/>
      <c r="W241" s="89"/>
      <c r="X241" s="45"/>
      <c r="Y241" s="119"/>
      <c r="Z241" s="45"/>
      <c r="AA241" s="119"/>
      <c r="AB241" s="45"/>
      <c r="AC241" s="83"/>
      <c r="AD241" s="102"/>
      <c r="AE241" s="83"/>
      <c r="AF241" s="83"/>
      <c r="AG241" s="83"/>
      <c r="AH241" s="83"/>
      <c r="AI241" s="83"/>
      <c r="AJ241" s="83"/>
      <c r="AK241" s="83"/>
      <c r="AL241" s="83"/>
    </row>
    <row r="242" spans="1:38" s="29" customFormat="1">
      <c r="A242" s="83"/>
      <c r="B242" s="50"/>
      <c r="C242" s="91"/>
      <c r="D242" s="45"/>
      <c r="E242" s="89"/>
      <c r="F242" s="46"/>
      <c r="G242" s="89"/>
      <c r="H242" s="45"/>
      <c r="I242" s="89"/>
      <c r="J242" s="48"/>
      <c r="K242" s="110"/>
      <c r="L242" s="49"/>
      <c r="M242" s="110"/>
      <c r="N242" s="47"/>
      <c r="O242" s="89"/>
      <c r="P242" s="46"/>
      <c r="Q242" s="89"/>
      <c r="R242" s="45"/>
      <c r="S242" s="119"/>
      <c r="T242" s="45"/>
      <c r="U242" s="119"/>
      <c r="V242" s="45"/>
      <c r="W242" s="89"/>
      <c r="X242" s="45"/>
      <c r="Y242" s="119"/>
      <c r="Z242" s="45"/>
      <c r="AA242" s="119"/>
      <c r="AB242" s="45"/>
      <c r="AC242" s="83"/>
      <c r="AD242" s="102"/>
      <c r="AE242" s="83"/>
      <c r="AF242" s="83"/>
      <c r="AG242" s="83"/>
      <c r="AH242" s="83"/>
      <c r="AI242" s="83"/>
      <c r="AJ242" s="83"/>
      <c r="AK242" s="83"/>
      <c r="AL242" s="83"/>
    </row>
    <row r="243" spans="1:38" s="29" customFormat="1">
      <c r="A243" s="83"/>
      <c r="B243" s="50"/>
      <c r="C243" s="91"/>
      <c r="D243" s="45"/>
      <c r="E243" s="89"/>
      <c r="F243" s="46"/>
      <c r="G243" s="89"/>
      <c r="H243" s="45"/>
      <c r="I243" s="89"/>
      <c r="J243" s="48"/>
      <c r="K243" s="110"/>
      <c r="L243" s="49"/>
      <c r="M243" s="110"/>
      <c r="N243" s="47"/>
      <c r="O243" s="89"/>
      <c r="P243" s="46"/>
      <c r="Q243" s="89"/>
      <c r="R243" s="45"/>
      <c r="S243" s="119"/>
      <c r="T243" s="45"/>
      <c r="U243" s="119"/>
      <c r="V243" s="45"/>
      <c r="W243" s="89"/>
      <c r="X243" s="45"/>
      <c r="Y243" s="119"/>
      <c r="Z243" s="45"/>
      <c r="AA243" s="119"/>
      <c r="AB243" s="45"/>
      <c r="AC243" s="83"/>
      <c r="AD243" s="102"/>
      <c r="AE243" s="83"/>
      <c r="AF243" s="83"/>
      <c r="AG243" s="83"/>
      <c r="AH243" s="83"/>
      <c r="AI243" s="83"/>
      <c r="AJ243" s="83"/>
      <c r="AK243" s="83"/>
      <c r="AL243" s="83"/>
    </row>
    <row r="244" spans="1:38" s="29" customFormat="1">
      <c r="A244" s="83"/>
      <c r="B244" s="50"/>
      <c r="C244" s="91"/>
      <c r="D244" s="45"/>
      <c r="E244" s="89"/>
      <c r="F244" s="46"/>
      <c r="G244" s="89"/>
      <c r="H244" s="45"/>
      <c r="I244" s="89"/>
      <c r="J244" s="48"/>
      <c r="K244" s="110"/>
      <c r="L244" s="49"/>
      <c r="M244" s="110"/>
      <c r="N244" s="47"/>
      <c r="O244" s="89"/>
      <c r="P244" s="46"/>
      <c r="Q244" s="89"/>
      <c r="R244" s="45"/>
      <c r="S244" s="119"/>
      <c r="T244" s="45"/>
      <c r="U244" s="119"/>
      <c r="V244" s="45"/>
      <c r="W244" s="89"/>
      <c r="X244" s="45"/>
      <c r="Y244" s="119"/>
      <c r="Z244" s="45"/>
      <c r="AA244" s="119"/>
      <c r="AB244" s="45"/>
      <c r="AC244" s="83"/>
      <c r="AD244" s="102"/>
      <c r="AE244" s="83"/>
      <c r="AF244" s="83"/>
      <c r="AG244" s="83"/>
      <c r="AH244" s="83"/>
      <c r="AI244" s="83"/>
      <c r="AJ244" s="83"/>
      <c r="AK244" s="83"/>
      <c r="AL244" s="83"/>
    </row>
    <row r="245" spans="1:38" s="29" customFormat="1">
      <c r="A245" s="83"/>
      <c r="B245" s="50"/>
      <c r="C245" s="91"/>
      <c r="D245" s="45"/>
      <c r="E245" s="89"/>
      <c r="F245" s="46"/>
      <c r="G245" s="89"/>
      <c r="H245" s="45"/>
      <c r="I245" s="89"/>
      <c r="J245" s="48"/>
      <c r="K245" s="110"/>
      <c r="L245" s="49"/>
      <c r="M245" s="110"/>
      <c r="N245" s="47"/>
      <c r="O245" s="89"/>
      <c r="P245" s="46"/>
      <c r="Q245" s="89"/>
      <c r="R245" s="45"/>
      <c r="S245" s="119"/>
      <c r="T245" s="45"/>
      <c r="U245" s="119"/>
      <c r="V245" s="45"/>
      <c r="W245" s="89"/>
      <c r="X245" s="45"/>
      <c r="Y245" s="119"/>
      <c r="Z245" s="45"/>
      <c r="AA245" s="119"/>
      <c r="AB245" s="45"/>
      <c r="AC245" s="83"/>
      <c r="AD245" s="102"/>
      <c r="AE245" s="83"/>
      <c r="AF245" s="83"/>
      <c r="AG245" s="83"/>
      <c r="AH245" s="83"/>
      <c r="AI245" s="83"/>
      <c r="AJ245" s="83"/>
      <c r="AK245" s="83"/>
      <c r="AL245" s="83"/>
    </row>
    <row r="246" spans="1:38" s="29" customFormat="1">
      <c r="A246" s="83"/>
      <c r="B246" s="50"/>
      <c r="C246" s="91"/>
      <c r="D246" s="45"/>
      <c r="E246" s="89"/>
      <c r="F246" s="46"/>
      <c r="G246" s="89"/>
      <c r="H246" s="45"/>
      <c r="I246" s="89"/>
      <c r="J246" s="48"/>
      <c r="K246" s="110"/>
      <c r="L246" s="49"/>
      <c r="M246" s="110"/>
      <c r="N246" s="47"/>
      <c r="O246" s="89"/>
      <c r="P246" s="46"/>
      <c r="Q246" s="89"/>
      <c r="R246" s="45"/>
      <c r="S246" s="119"/>
      <c r="T246" s="45"/>
      <c r="U246" s="119"/>
      <c r="V246" s="45"/>
      <c r="W246" s="89"/>
      <c r="X246" s="45"/>
      <c r="Y246" s="119"/>
      <c r="Z246" s="45"/>
      <c r="AA246" s="119"/>
      <c r="AB246" s="45"/>
      <c r="AC246" s="83"/>
      <c r="AD246" s="102"/>
      <c r="AE246" s="83"/>
      <c r="AF246" s="83"/>
      <c r="AG246" s="83"/>
      <c r="AH246" s="83"/>
      <c r="AI246" s="83"/>
      <c r="AJ246" s="83"/>
      <c r="AK246" s="83"/>
      <c r="AL246" s="83"/>
    </row>
    <row r="247" spans="1:38" s="29" customFormat="1">
      <c r="A247" s="83"/>
      <c r="B247" s="50"/>
      <c r="C247" s="91"/>
      <c r="D247" s="45"/>
      <c r="E247" s="89"/>
      <c r="F247" s="46"/>
      <c r="G247" s="89"/>
      <c r="H247" s="45"/>
      <c r="I247" s="89"/>
      <c r="J247" s="48"/>
      <c r="K247" s="110"/>
      <c r="L247" s="49"/>
      <c r="M247" s="110"/>
      <c r="N247" s="47"/>
      <c r="O247" s="89"/>
      <c r="P247" s="46"/>
      <c r="Q247" s="89"/>
      <c r="R247" s="45"/>
      <c r="S247" s="119"/>
      <c r="T247" s="45"/>
      <c r="U247" s="119"/>
      <c r="V247" s="45"/>
      <c r="W247" s="89"/>
      <c r="X247" s="45"/>
      <c r="Y247" s="119"/>
      <c r="Z247" s="45"/>
      <c r="AA247" s="119"/>
      <c r="AB247" s="45"/>
      <c r="AC247" s="83"/>
      <c r="AD247" s="102"/>
      <c r="AE247" s="83"/>
      <c r="AF247" s="83"/>
      <c r="AG247" s="83"/>
      <c r="AH247" s="83"/>
      <c r="AI247" s="83"/>
      <c r="AJ247" s="83"/>
      <c r="AK247" s="83"/>
      <c r="AL247" s="83"/>
    </row>
    <row r="248" spans="1:38" s="29" customFormat="1">
      <c r="A248" s="83"/>
      <c r="B248" s="50"/>
      <c r="C248" s="91"/>
      <c r="D248" s="45"/>
      <c r="E248" s="89"/>
      <c r="F248" s="46"/>
      <c r="G248" s="89"/>
      <c r="H248" s="45"/>
      <c r="I248" s="89"/>
      <c r="J248" s="48"/>
      <c r="K248" s="110"/>
      <c r="L248" s="49"/>
      <c r="M248" s="110"/>
      <c r="N248" s="47"/>
      <c r="O248" s="89"/>
      <c r="P248" s="46"/>
      <c r="Q248" s="89"/>
      <c r="R248" s="45"/>
      <c r="S248" s="119"/>
      <c r="T248" s="45"/>
      <c r="U248" s="119"/>
      <c r="V248" s="45"/>
      <c r="W248" s="89"/>
      <c r="X248" s="45"/>
      <c r="Y248" s="119"/>
      <c r="Z248" s="45"/>
      <c r="AA248" s="119"/>
      <c r="AB248" s="45"/>
      <c r="AC248" s="83"/>
      <c r="AD248" s="102"/>
      <c r="AE248" s="83"/>
      <c r="AF248" s="83"/>
      <c r="AG248" s="83"/>
      <c r="AH248" s="83"/>
      <c r="AI248" s="83"/>
      <c r="AJ248" s="83"/>
      <c r="AK248" s="83"/>
      <c r="AL248" s="83"/>
    </row>
    <row r="249" spans="1:38" s="29" customFormat="1">
      <c r="A249" s="83"/>
      <c r="B249" s="50"/>
      <c r="C249" s="91"/>
      <c r="D249" s="45"/>
      <c r="E249" s="89"/>
      <c r="F249" s="46"/>
      <c r="G249" s="89"/>
      <c r="H249" s="45"/>
      <c r="I249" s="89"/>
      <c r="J249" s="48"/>
      <c r="K249" s="110"/>
      <c r="L249" s="49"/>
      <c r="M249" s="110"/>
      <c r="N249" s="47"/>
      <c r="O249" s="89"/>
      <c r="P249" s="46"/>
      <c r="Q249" s="89"/>
      <c r="R249" s="45"/>
      <c r="S249" s="119"/>
      <c r="T249" s="45"/>
      <c r="U249" s="119"/>
      <c r="V249" s="45"/>
      <c r="W249" s="89"/>
      <c r="X249" s="45"/>
      <c r="Y249" s="119"/>
      <c r="Z249" s="45"/>
      <c r="AA249" s="119"/>
      <c r="AB249" s="45"/>
      <c r="AC249" s="83"/>
      <c r="AD249" s="102"/>
      <c r="AE249" s="83"/>
      <c r="AF249" s="83"/>
      <c r="AG249" s="83"/>
      <c r="AH249" s="83"/>
      <c r="AI249" s="83"/>
      <c r="AJ249" s="83"/>
      <c r="AK249" s="83"/>
      <c r="AL249" s="83"/>
    </row>
    <row r="250" spans="1:38" s="29" customFormat="1">
      <c r="A250" s="83"/>
      <c r="B250" s="50"/>
      <c r="C250" s="91"/>
      <c r="D250" s="45"/>
      <c r="E250" s="89"/>
      <c r="F250" s="46"/>
      <c r="G250" s="89"/>
      <c r="H250" s="45"/>
      <c r="I250" s="89"/>
      <c r="J250" s="48"/>
      <c r="K250" s="110"/>
      <c r="L250" s="49"/>
      <c r="M250" s="110"/>
      <c r="N250" s="47"/>
      <c r="O250" s="89"/>
      <c r="P250" s="46"/>
      <c r="Q250" s="89"/>
      <c r="R250" s="45"/>
      <c r="S250" s="119"/>
      <c r="T250" s="45"/>
      <c r="U250" s="119"/>
      <c r="V250" s="45"/>
      <c r="W250" s="89"/>
      <c r="X250" s="45"/>
      <c r="Y250" s="119"/>
      <c r="Z250" s="45"/>
      <c r="AA250" s="119"/>
      <c r="AB250" s="45"/>
      <c r="AC250" s="83"/>
      <c r="AD250" s="102"/>
      <c r="AE250" s="83"/>
      <c r="AF250" s="83"/>
      <c r="AG250" s="83"/>
      <c r="AH250" s="83"/>
      <c r="AI250" s="83"/>
      <c r="AJ250" s="83"/>
      <c r="AK250" s="83"/>
      <c r="AL250" s="83"/>
    </row>
    <row r="251" spans="1:38" s="29" customFormat="1">
      <c r="A251" s="83"/>
      <c r="B251" s="50"/>
      <c r="C251" s="91"/>
      <c r="D251" s="45"/>
      <c r="E251" s="89"/>
      <c r="F251" s="46"/>
      <c r="G251" s="89"/>
      <c r="H251" s="45"/>
      <c r="I251" s="89"/>
      <c r="J251" s="48"/>
      <c r="K251" s="110"/>
      <c r="L251" s="49"/>
      <c r="M251" s="110"/>
      <c r="N251" s="47"/>
      <c r="O251" s="89"/>
      <c r="P251" s="46"/>
      <c r="Q251" s="89"/>
      <c r="R251" s="45"/>
      <c r="S251" s="119"/>
      <c r="T251" s="45"/>
      <c r="U251" s="119"/>
      <c r="V251" s="45"/>
      <c r="W251" s="89"/>
      <c r="X251" s="45"/>
      <c r="Y251" s="119"/>
      <c r="Z251" s="45"/>
      <c r="AA251" s="119"/>
      <c r="AB251" s="45"/>
      <c r="AC251" s="83"/>
      <c r="AD251" s="102"/>
      <c r="AE251" s="83"/>
      <c r="AF251" s="83"/>
      <c r="AG251" s="83"/>
      <c r="AH251" s="83"/>
      <c r="AI251" s="83"/>
      <c r="AJ251" s="83"/>
      <c r="AK251" s="83"/>
      <c r="AL251" s="83"/>
    </row>
    <row r="252" spans="1:38" s="29" customFormat="1">
      <c r="A252" s="83"/>
      <c r="B252" s="50"/>
      <c r="C252" s="91"/>
      <c r="D252" s="45"/>
      <c r="E252" s="89"/>
      <c r="F252" s="46"/>
      <c r="G252" s="89"/>
      <c r="H252" s="45"/>
      <c r="I252" s="89"/>
      <c r="J252" s="48"/>
      <c r="K252" s="110"/>
      <c r="L252" s="49"/>
      <c r="M252" s="110"/>
      <c r="N252" s="47"/>
      <c r="O252" s="89"/>
      <c r="P252" s="46"/>
      <c r="Q252" s="89"/>
      <c r="R252" s="45"/>
      <c r="S252" s="119"/>
      <c r="T252" s="45"/>
      <c r="U252" s="119"/>
      <c r="V252" s="45"/>
      <c r="W252" s="89"/>
      <c r="X252" s="45"/>
      <c r="Y252" s="119"/>
      <c r="Z252" s="45"/>
      <c r="AA252" s="119"/>
      <c r="AB252" s="45"/>
      <c r="AC252" s="83"/>
      <c r="AD252" s="102"/>
      <c r="AE252" s="83"/>
      <c r="AF252" s="83"/>
      <c r="AG252" s="83"/>
      <c r="AH252" s="83"/>
      <c r="AI252" s="83"/>
      <c r="AJ252" s="83"/>
      <c r="AK252" s="83"/>
      <c r="AL252" s="83"/>
    </row>
    <row r="253" spans="1:38" s="29" customFormat="1">
      <c r="A253" s="83"/>
      <c r="B253" s="50"/>
      <c r="C253" s="91"/>
      <c r="D253" s="45"/>
      <c r="E253" s="89"/>
      <c r="F253" s="46"/>
      <c r="G253" s="89"/>
      <c r="H253" s="45"/>
      <c r="I253" s="89"/>
      <c r="J253" s="48"/>
      <c r="K253" s="110"/>
      <c r="L253" s="49"/>
      <c r="M253" s="110"/>
      <c r="N253" s="47"/>
      <c r="O253" s="89"/>
      <c r="P253" s="46"/>
      <c r="Q253" s="89"/>
      <c r="R253" s="45"/>
      <c r="S253" s="119"/>
      <c r="T253" s="45"/>
      <c r="U253" s="119"/>
      <c r="V253" s="45"/>
      <c r="W253" s="89"/>
      <c r="X253" s="45"/>
      <c r="Y253" s="119"/>
      <c r="Z253" s="45"/>
      <c r="AA253" s="119"/>
      <c r="AB253" s="45"/>
      <c r="AC253" s="83"/>
      <c r="AD253" s="102"/>
      <c r="AE253" s="83"/>
      <c r="AF253" s="83"/>
      <c r="AG253" s="83"/>
      <c r="AH253" s="83"/>
      <c r="AI253" s="83"/>
      <c r="AJ253" s="83"/>
      <c r="AK253" s="83"/>
      <c r="AL253" s="83"/>
    </row>
    <row r="254" spans="1:38" s="29" customFormat="1">
      <c r="A254" s="83"/>
      <c r="B254" s="50"/>
      <c r="C254" s="91"/>
      <c r="D254" s="45"/>
      <c r="E254" s="89"/>
      <c r="F254" s="46"/>
      <c r="G254" s="89"/>
      <c r="H254" s="45"/>
      <c r="I254" s="89"/>
      <c r="J254" s="48"/>
      <c r="K254" s="110"/>
      <c r="L254" s="49"/>
      <c r="M254" s="110"/>
      <c r="N254" s="47"/>
      <c r="O254" s="89"/>
      <c r="P254" s="46"/>
      <c r="Q254" s="89"/>
      <c r="R254" s="45"/>
      <c r="S254" s="119"/>
      <c r="T254" s="45"/>
      <c r="U254" s="119"/>
      <c r="V254" s="45"/>
      <c r="W254" s="89"/>
      <c r="X254" s="45"/>
      <c r="Y254" s="119"/>
      <c r="Z254" s="45"/>
      <c r="AA254" s="119"/>
      <c r="AB254" s="45"/>
      <c r="AC254" s="83"/>
      <c r="AD254" s="102"/>
      <c r="AE254" s="83"/>
      <c r="AF254" s="83"/>
      <c r="AG254" s="83"/>
      <c r="AH254" s="83"/>
      <c r="AI254" s="83"/>
      <c r="AJ254" s="83"/>
      <c r="AK254" s="83"/>
      <c r="AL254" s="83"/>
    </row>
    <row r="255" spans="1:38" s="29" customFormat="1">
      <c r="A255" s="83"/>
      <c r="B255" s="50"/>
      <c r="C255" s="91"/>
      <c r="D255" s="45"/>
      <c r="E255" s="89"/>
      <c r="F255" s="46"/>
      <c r="G255" s="89"/>
      <c r="H255" s="45"/>
      <c r="I255" s="89"/>
      <c r="J255" s="48"/>
      <c r="K255" s="110"/>
      <c r="L255" s="49"/>
      <c r="M255" s="110"/>
      <c r="N255" s="47"/>
      <c r="O255" s="89"/>
      <c r="P255" s="46"/>
      <c r="Q255" s="89"/>
      <c r="R255" s="45"/>
      <c r="S255" s="119"/>
      <c r="T255" s="45"/>
      <c r="U255" s="119"/>
      <c r="V255" s="45"/>
      <c r="W255" s="89"/>
      <c r="X255" s="45"/>
      <c r="Y255" s="119"/>
      <c r="Z255" s="45"/>
      <c r="AA255" s="119"/>
      <c r="AB255" s="45"/>
      <c r="AC255" s="83"/>
      <c r="AD255" s="102"/>
      <c r="AE255" s="83"/>
      <c r="AF255" s="83"/>
      <c r="AG255" s="83"/>
      <c r="AH255" s="83"/>
      <c r="AI255" s="83"/>
      <c r="AJ255" s="83"/>
      <c r="AK255" s="83"/>
      <c r="AL255" s="83"/>
    </row>
    <row r="256" spans="1:38" s="29" customFormat="1">
      <c r="A256" s="83"/>
      <c r="B256" s="50"/>
      <c r="C256" s="91"/>
      <c r="D256" s="45"/>
      <c r="E256" s="89"/>
      <c r="F256" s="46"/>
      <c r="G256" s="89"/>
      <c r="H256" s="45"/>
      <c r="I256" s="89"/>
      <c r="J256" s="48"/>
      <c r="K256" s="110"/>
      <c r="L256" s="49"/>
      <c r="M256" s="110"/>
      <c r="N256" s="47"/>
      <c r="O256" s="89"/>
      <c r="P256" s="46"/>
      <c r="Q256" s="89"/>
      <c r="R256" s="45"/>
      <c r="S256" s="119"/>
      <c r="T256" s="45"/>
      <c r="U256" s="119"/>
      <c r="V256" s="45"/>
      <c r="W256" s="89"/>
      <c r="X256" s="45"/>
      <c r="Y256" s="119"/>
      <c r="Z256" s="45"/>
      <c r="AA256" s="119"/>
      <c r="AB256" s="45"/>
      <c r="AC256" s="83"/>
      <c r="AD256" s="102"/>
      <c r="AE256" s="83"/>
      <c r="AF256" s="83"/>
      <c r="AG256" s="83"/>
      <c r="AH256" s="83"/>
      <c r="AI256" s="83"/>
      <c r="AJ256" s="83"/>
      <c r="AK256" s="83"/>
      <c r="AL256" s="83"/>
    </row>
    <row r="257" spans="1:38" s="29" customFormat="1">
      <c r="A257" s="83"/>
      <c r="B257" s="50"/>
      <c r="C257" s="91"/>
      <c r="D257" s="45"/>
      <c r="E257" s="89"/>
      <c r="F257" s="46"/>
      <c r="G257" s="89"/>
      <c r="H257" s="45"/>
      <c r="I257" s="89"/>
      <c r="J257" s="48"/>
      <c r="K257" s="110"/>
      <c r="L257" s="49"/>
      <c r="M257" s="110"/>
      <c r="N257" s="47"/>
      <c r="O257" s="89"/>
      <c r="P257" s="46"/>
      <c r="Q257" s="89"/>
      <c r="R257" s="45"/>
      <c r="S257" s="119"/>
      <c r="T257" s="45"/>
      <c r="U257" s="119"/>
      <c r="V257" s="45"/>
      <c r="W257" s="89"/>
      <c r="X257" s="45"/>
      <c r="Y257" s="119"/>
      <c r="Z257" s="45"/>
      <c r="AA257" s="119"/>
      <c r="AB257" s="45"/>
      <c r="AC257" s="83"/>
      <c r="AD257" s="102"/>
      <c r="AE257" s="83"/>
      <c r="AF257" s="83"/>
      <c r="AG257" s="83"/>
      <c r="AH257" s="83"/>
      <c r="AI257" s="83"/>
      <c r="AJ257" s="83"/>
      <c r="AK257" s="83"/>
      <c r="AL257" s="83"/>
    </row>
    <row r="258" spans="1:38" s="29" customFormat="1">
      <c r="A258" s="83"/>
      <c r="B258" s="50"/>
      <c r="C258" s="91"/>
      <c r="D258" s="45"/>
      <c r="E258" s="89"/>
      <c r="F258" s="46"/>
      <c r="G258" s="89"/>
      <c r="H258" s="45"/>
      <c r="I258" s="89"/>
      <c r="J258" s="48"/>
      <c r="K258" s="110"/>
      <c r="L258" s="49"/>
      <c r="M258" s="110"/>
      <c r="N258" s="47"/>
      <c r="O258" s="89"/>
      <c r="P258" s="46"/>
      <c r="Q258" s="89"/>
      <c r="R258" s="45"/>
      <c r="S258" s="119"/>
      <c r="T258" s="45"/>
      <c r="U258" s="119"/>
      <c r="V258" s="45"/>
      <c r="W258" s="89"/>
      <c r="X258" s="45"/>
      <c r="Y258" s="119"/>
      <c r="Z258" s="45"/>
      <c r="AA258" s="119"/>
      <c r="AB258" s="45"/>
      <c r="AC258" s="83"/>
      <c r="AD258" s="102"/>
      <c r="AE258" s="83"/>
      <c r="AF258" s="83"/>
      <c r="AG258" s="83"/>
      <c r="AH258" s="83"/>
      <c r="AI258" s="83"/>
      <c r="AJ258" s="83"/>
      <c r="AK258" s="83"/>
      <c r="AL258" s="83"/>
    </row>
    <row r="259" spans="1:38" s="29" customFormat="1">
      <c r="A259" s="83"/>
      <c r="B259" s="50"/>
      <c r="C259" s="91"/>
      <c r="D259" s="45"/>
      <c r="E259" s="89"/>
      <c r="F259" s="46"/>
      <c r="G259" s="89"/>
      <c r="H259" s="45"/>
      <c r="I259" s="89"/>
      <c r="J259" s="48"/>
      <c r="K259" s="110"/>
      <c r="L259" s="49"/>
      <c r="M259" s="110"/>
      <c r="N259" s="47"/>
      <c r="O259" s="89"/>
      <c r="P259" s="46"/>
      <c r="Q259" s="89"/>
      <c r="R259" s="45"/>
      <c r="S259" s="119"/>
      <c r="T259" s="45"/>
      <c r="U259" s="119"/>
      <c r="V259" s="45"/>
      <c r="W259" s="89"/>
      <c r="X259" s="45"/>
      <c r="Y259" s="119"/>
      <c r="Z259" s="45"/>
      <c r="AA259" s="119"/>
      <c r="AB259" s="45"/>
      <c r="AC259" s="83"/>
      <c r="AD259" s="102"/>
      <c r="AE259" s="83"/>
      <c r="AF259" s="83"/>
      <c r="AG259" s="83"/>
      <c r="AH259" s="83"/>
      <c r="AI259" s="83"/>
      <c r="AJ259" s="83"/>
      <c r="AK259" s="83"/>
      <c r="AL259" s="83"/>
    </row>
    <row r="260" spans="1:38" s="29" customFormat="1">
      <c r="A260" s="83"/>
      <c r="B260" s="50"/>
      <c r="C260" s="91"/>
      <c r="D260" s="45"/>
      <c r="E260" s="89"/>
      <c r="F260" s="46"/>
      <c r="G260" s="89"/>
      <c r="H260" s="45"/>
      <c r="I260" s="89"/>
      <c r="J260" s="48"/>
      <c r="K260" s="110"/>
      <c r="L260" s="49"/>
      <c r="M260" s="110"/>
      <c r="N260" s="47"/>
      <c r="O260" s="89"/>
      <c r="P260" s="46"/>
      <c r="Q260" s="89"/>
      <c r="R260" s="45"/>
      <c r="S260" s="119"/>
      <c r="T260" s="45"/>
      <c r="U260" s="119"/>
      <c r="V260" s="45"/>
      <c r="W260" s="89"/>
      <c r="X260" s="45"/>
      <c r="Y260" s="119"/>
      <c r="Z260" s="45"/>
      <c r="AA260" s="119"/>
      <c r="AB260" s="45"/>
      <c r="AC260" s="83"/>
      <c r="AD260" s="102"/>
      <c r="AE260" s="83"/>
      <c r="AF260" s="83"/>
      <c r="AG260" s="83"/>
      <c r="AH260" s="83"/>
      <c r="AI260" s="83"/>
      <c r="AJ260" s="83"/>
      <c r="AK260" s="83"/>
      <c r="AL260" s="83"/>
    </row>
    <row r="261" spans="1:38" s="29" customFormat="1">
      <c r="A261" s="83"/>
      <c r="B261" s="50"/>
      <c r="C261" s="91"/>
      <c r="D261" s="45"/>
      <c r="E261" s="89"/>
      <c r="F261" s="46"/>
      <c r="G261" s="89"/>
      <c r="H261" s="45"/>
      <c r="I261" s="89"/>
      <c r="J261" s="48"/>
      <c r="K261" s="110"/>
      <c r="L261" s="49"/>
      <c r="M261" s="110"/>
      <c r="N261" s="47"/>
      <c r="O261" s="89"/>
      <c r="P261" s="46"/>
      <c r="Q261" s="89"/>
      <c r="R261" s="45"/>
      <c r="S261" s="119"/>
      <c r="T261" s="45"/>
      <c r="U261" s="119"/>
      <c r="V261" s="45"/>
      <c r="W261" s="89"/>
      <c r="X261" s="45"/>
      <c r="Y261" s="119"/>
      <c r="Z261" s="45"/>
      <c r="AA261" s="119"/>
      <c r="AB261" s="45"/>
      <c r="AC261" s="83"/>
      <c r="AD261" s="102"/>
      <c r="AE261" s="83"/>
      <c r="AF261" s="83"/>
      <c r="AG261" s="83"/>
      <c r="AH261" s="83"/>
      <c r="AI261" s="83"/>
      <c r="AJ261" s="83"/>
      <c r="AK261" s="83"/>
      <c r="AL261" s="83"/>
    </row>
    <row r="262" spans="1:38" s="29" customFormat="1">
      <c r="A262" s="83"/>
      <c r="B262" s="50"/>
      <c r="C262" s="91"/>
      <c r="D262" s="45"/>
      <c r="E262" s="89"/>
      <c r="F262" s="46"/>
      <c r="G262" s="89"/>
      <c r="H262" s="45"/>
      <c r="I262" s="89"/>
      <c r="J262" s="48"/>
      <c r="K262" s="110"/>
      <c r="L262" s="49"/>
      <c r="M262" s="110"/>
      <c r="N262" s="47"/>
      <c r="O262" s="89"/>
      <c r="P262" s="46"/>
      <c r="Q262" s="89"/>
      <c r="R262" s="45"/>
      <c r="S262" s="119"/>
      <c r="T262" s="45"/>
      <c r="U262" s="119"/>
      <c r="V262" s="45"/>
      <c r="W262" s="89"/>
      <c r="X262" s="45"/>
      <c r="Y262" s="119"/>
      <c r="Z262" s="45"/>
      <c r="AA262" s="119"/>
      <c r="AB262" s="45"/>
      <c r="AC262" s="83"/>
      <c r="AD262" s="102"/>
      <c r="AE262" s="83"/>
      <c r="AF262" s="83"/>
      <c r="AG262" s="83"/>
      <c r="AH262" s="83"/>
      <c r="AI262" s="83"/>
      <c r="AJ262" s="83"/>
      <c r="AK262" s="83"/>
      <c r="AL262" s="83"/>
    </row>
    <row r="263" spans="1:38" s="29" customFormat="1">
      <c r="A263" s="83"/>
      <c r="B263" s="50"/>
      <c r="C263" s="91"/>
      <c r="D263" s="45"/>
      <c r="E263" s="89"/>
      <c r="F263" s="46"/>
      <c r="G263" s="89"/>
      <c r="H263" s="45"/>
      <c r="I263" s="89"/>
      <c r="J263" s="48"/>
      <c r="K263" s="110"/>
      <c r="L263" s="49"/>
      <c r="M263" s="110"/>
      <c r="N263" s="47"/>
      <c r="O263" s="89"/>
      <c r="P263" s="46"/>
      <c r="Q263" s="89"/>
      <c r="R263" s="45"/>
      <c r="S263" s="119"/>
      <c r="T263" s="45"/>
      <c r="U263" s="119"/>
      <c r="V263" s="45"/>
      <c r="W263" s="89"/>
      <c r="X263" s="45"/>
      <c r="Y263" s="119"/>
      <c r="Z263" s="45"/>
      <c r="AA263" s="119"/>
      <c r="AB263" s="45"/>
      <c r="AC263" s="83"/>
      <c r="AD263" s="102"/>
      <c r="AE263" s="83"/>
      <c r="AF263" s="83"/>
      <c r="AG263" s="83"/>
      <c r="AH263" s="83"/>
      <c r="AI263" s="83"/>
      <c r="AJ263" s="83"/>
      <c r="AK263" s="83"/>
      <c r="AL263" s="83"/>
    </row>
    <row r="264" spans="1:38" s="29" customFormat="1">
      <c r="A264" s="83"/>
      <c r="B264" s="50"/>
      <c r="C264" s="91"/>
      <c r="D264" s="45"/>
      <c r="E264" s="89"/>
      <c r="F264" s="46"/>
      <c r="G264" s="89"/>
      <c r="H264" s="45"/>
      <c r="I264" s="89"/>
      <c r="J264" s="48"/>
      <c r="K264" s="110"/>
      <c r="L264" s="49"/>
      <c r="M264" s="110"/>
      <c r="N264" s="47"/>
      <c r="O264" s="89"/>
      <c r="P264" s="46"/>
      <c r="Q264" s="89"/>
      <c r="R264" s="45"/>
      <c r="S264" s="119"/>
      <c r="T264" s="45"/>
      <c r="U264" s="119"/>
      <c r="V264" s="45"/>
      <c r="W264" s="89"/>
      <c r="X264" s="45"/>
      <c r="Y264" s="119"/>
      <c r="Z264" s="45"/>
      <c r="AA264" s="119"/>
      <c r="AB264" s="45"/>
      <c r="AC264" s="83"/>
      <c r="AD264" s="102"/>
      <c r="AE264" s="83"/>
      <c r="AF264" s="83"/>
      <c r="AG264" s="83"/>
      <c r="AH264" s="83"/>
      <c r="AI264" s="83"/>
      <c r="AJ264" s="83"/>
      <c r="AK264" s="83"/>
      <c r="AL264" s="83"/>
    </row>
    <row r="265" spans="1:38" s="29" customFormat="1">
      <c r="A265" s="83"/>
      <c r="B265" s="50"/>
      <c r="C265" s="91"/>
      <c r="D265" s="45"/>
      <c r="E265" s="89"/>
      <c r="F265" s="46"/>
      <c r="G265" s="89"/>
      <c r="H265" s="45"/>
      <c r="I265" s="89"/>
      <c r="J265" s="48"/>
      <c r="K265" s="110"/>
      <c r="L265" s="49"/>
      <c r="M265" s="110"/>
      <c r="N265" s="47"/>
      <c r="O265" s="89"/>
      <c r="P265" s="46"/>
      <c r="Q265" s="89"/>
      <c r="R265" s="45"/>
      <c r="S265" s="119"/>
      <c r="T265" s="45"/>
      <c r="U265" s="119"/>
      <c r="V265" s="45"/>
      <c r="W265" s="89"/>
      <c r="X265" s="45"/>
      <c r="Y265" s="119"/>
      <c r="Z265" s="45"/>
      <c r="AA265" s="119"/>
      <c r="AB265" s="45"/>
      <c r="AC265" s="83"/>
      <c r="AD265" s="102"/>
      <c r="AE265" s="83"/>
      <c r="AF265" s="83"/>
      <c r="AG265" s="83"/>
      <c r="AH265" s="83"/>
      <c r="AI265" s="83"/>
      <c r="AJ265" s="83"/>
      <c r="AK265" s="83"/>
      <c r="AL265" s="83"/>
    </row>
    <row r="266" spans="1:38" s="29" customFormat="1">
      <c r="A266" s="83"/>
      <c r="B266" s="50"/>
      <c r="C266" s="91"/>
      <c r="D266" s="45"/>
      <c r="E266" s="89"/>
      <c r="F266" s="46"/>
      <c r="G266" s="89"/>
      <c r="H266" s="45"/>
      <c r="I266" s="89"/>
      <c r="J266" s="48"/>
      <c r="K266" s="110"/>
      <c r="L266" s="49"/>
      <c r="M266" s="110"/>
      <c r="N266" s="47"/>
      <c r="O266" s="89"/>
      <c r="P266" s="46"/>
      <c r="Q266" s="89"/>
      <c r="R266" s="45"/>
      <c r="S266" s="119"/>
      <c r="T266" s="45"/>
      <c r="U266" s="119"/>
      <c r="V266" s="45"/>
      <c r="W266" s="89"/>
      <c r="X266" s="45"/>
      <c r="Y266" s="119"/>
      <c r="Z266" s="45"/>
      <c r="AA266" s="119"/>
      <c r="AB266" s="45"/>
      <c r="AC266" s="83"/>
      <c r="AD266" s="102"/>
      <c r="AE266" s="83"/>
      <c r="AF266" s="83"/>
      <c r="AG266" s="83"/>
      <c r="AH266" s="83"/>
      <c r="AI266" s="83"/>
      <c r="AJ266" s="83"/>
      <c r="AK266" s="83"/>
      <c r="AL266" s="83"/>
    </row>
    <row r="267" spans="1:38" s="29" customFormat="1">
      <c r="A267" s="83"/>
      <c r="B267" s="50"/>
      <c r="C267" s="91"/>
      <c r="D267" s="45"/>
      <c r="E267" s="89"/>
      <c r="F267" s="46"/>
      <c r="G267" s="89"/>
      <c r="H267" s="45"/>
      <c r="I267" s="89"/>
      <c r="J267" s="48"/>
      <c r="K267" s="110"/>
      <c r="L267" s="49"/>
      <c r="M267" s="110"/>
      <c r="N267" s="47"/>
      <c r="O267" s="89"/>
      <c r="P267" s="46"/>
      <c r="Q267" s="89"/>
      <c r="R267" s="45"/>
      <c r="S267" s="119"/>
      <c r="T267" s="45"/>
      <c r="U267" s="119"/>
      <c r="V267" s="45"/>
      <c r="W267" s="89"/>
      <c r="X267" s="45"/>
      <c r="Y267" s="119"/>
      <c r="Z267" s="45"/>
      <c r="AA267" s="119"/>
      <c r="AB267" s="45"/>
      <c r="AC267" s="83"/>
      <c r="AD267" s="102"/>
      <c r="AE267" s="83"/>
      <c r="AF267" s="83"/>
      <c r="AG267" s="83"/>
      <c r="AH267" s="83"/>
      <c r="AI267" s="83"/>
      <c r="AJ267" s="83"/>
      <c r="AK267" s="83"/>
      <c r="AL267" s="83"/>
    </row>
    <row r="268" spans="1:38" s="29" customFormat="1">
      <c r="A268" s="83"/>
      <c r="B268" s="50"/>
      <c r="C268" s="91"/>
      <c r="D268" s="45"/>
      <c r="E268" s="89"/>
      <c r="F268" s="46"/>
      <c r="G268" s="89"/>
      <c r="H268" s="45"/>
      <c r="I268" s="89"/>
      <c r="J268" s="48"/>
      <c r="K268" s="110"/>
      <c r="L268" s="49"/>
      <c r="M268" s="110"/>
      <c r="N268" s="47"/>
      <c r="O268" s="89"/>
      <c r="P268" s="46"/>
      <c r="Q268" s="89"/>
      <c r="R268" s="45"/>
      <c r="S268" s="119"/>
      <c r="T268" s="45"/>
      <c r="U268" s="119"/>
      <c r="V268" s="45"/>
      <c r="W268" s="89"/>
      <c r="X268" s="45"/>
      <c r="Y268" s="119"/>
      <c r="Z268" s="45"/>
      <c r="AA268" s="119"/>
      <c r="AB268" s="45"/>
      <c r="AC268" s="83"/>
      <c r="AD268" s="102"/>
      <c r="AE268" s="83"/>
      <c r="AF268" s="83"/>
      <c r="AG268" s="83"/>
      <c r="AH268" s="83"/>
      <c r="AI268" s="83"/>
      <c r="AJ268" s="83"/>
      <c r="AK268" s="83"/>
      <c r="AL268" s="83"/>
    </row>
    <row r="269" spans="1:38" s="29" customFormat="1">
      <c r="A269" s="83"/>
      <c r="B269" s="50"/>
      <c r="C269" s="91"/>
      <c r="D269" s="45"/>
      <c r="E269" s="89"/>
      <c r="F269" s="46"/>
      <c r="G269" s="89"/>
      <c r="H269" s="45"/>
      <c r="I269" s="89"/>
      <c r="J269" s="48"/>
      <c r="K269" s="110"/>
      <c r="L269" s="49"/>
      <c r="M269" s="110"/>
      <c r="N269" s="47"/>
      <c r="O269" s="89"/>
      <c r="P269" s="46"/>
      <c r="Q269" s="89"/>
      <c r="R269" s="45"/>
      <c r="S269" s="119"/>
      <c r="T269" s="45"/>
      <c r="U269" s="119"/>
      <c r="V269" s="45"/>
      <c r="W269" s="89"/>
      <c r="X269" s="45"/>
      <c r="Y269" s="119"/>
      <c r="Z269" s="45"/>
      <c r="AA269" s="119"/>
      <c r="AB269" s="45"/>
      <c r="AC269" s="83"/>
      <c r="AD269" s="102"/>
      <c r="AE269" s="83"/>
      <c r="AF269" s="83"/>
      <c r="AG269" s="83"/>
      <c r="AH269" s="83"/>
      <c r="AI269" s="83"/>
      <c r="AJ269" s="83"/>
      <c r="AK269" s="83"/>
      <c r="AL269" s="83"/>
    </row>
    <row r="270" spans="1:38" s="29" customFormat="1">
      <c r="A270" s="83"/>
      <c r="B270" s="50"/>
      <c r="C270" s="91"/>
      <c r="D270" s="45"/>
      <c r="E270" s="89"/>
      <c r="F270" s="46"/>
      <c r="G270" s="89"/>
      <c r="H270" s="45"/>
      <c r="I270" s="89"/>
      <c r="J270" s="48"/>
      <c r="K270" s="110"/>
      <c r="L270" s="49"/>
      <c r="M270" s="110"/>
      <c r="N270" s="47"/>
      <c r="O270" s="89"/>
      <c r="P270" s="46"/>
      <c r="Q270" s="89"/>
      <c r="R270" s="45"/>
      <c r="S270" s="119"/>
      <c r="T270" s="45"/>
      <c r="U270" s="119"/>
      <c r="V270" s="45"/>
      <c r="W270" s="89"/>
      <c r="X270" s="45"/>
      <c r="Y270" s="119"/>
      <c r="Z270" s="45"/>
      <c r="AA270" s="119"/>
      <c r="AB270" s="45"/>
      <c r="AC270" s="83"/>
      <c r="AD270" s="102"/>
      <c r="AE270" s="83"/>
      <c r="AF270" s="83"/>
      <c r="AG270" s="83"/>
      <c r="AH270" s="83"/>
      <c r="AI270" s="83"/>
      <c r="AJ270" s="83"/>
      <c r="AK270" s="83"/>
      <c r="AL270" s="83"/>
    </row>
    <row r="271" spans="1:38" s="29" customFormat="1">
      <c r="A271" s="83"/>
      <c r="B271" s="50"/>
      <c r="C271" s="91"/>
      <c r="D271" s="45"/>
      <c r="E271" s="89"/>
      <c r="F271" s="46"/>
      <c r="G271" s="89"/>
      <c r="H271" s="45"/>
      <c r="I271" s="89"/>
      <c r="J271" s="48"/>
      <c r="K271" s="110"/>
      <c r="L271" s="49"/>
      <c r="M271" s="110"/>
      <c r="N271" s="47"/>
      <c r="O271" s="89"/>
      <c r="P271" s="46"/>
      <c r="Q271" s="89"/>
      <c r="R271" s="45"/>
      <c r="S271" s="119"/>
      <c r="T271" s="45"/>
      <c r="U271" s="119"/>
      <c r="V271" s="45"/>
      <c r="W271" s="89"/>
      <c r="X271" s="45"/>
      <c r="Y271" s="119"/>
      <c r="Z271" s="45"/>
      <c r="AA271" s="119"/>
      <c r="AB271" s="45"/>
      <c r="AC271" s="83"/>
      <c r="AD271" s="102"/>
      <c r="AE271" s="83"/>
      <c r="AF271" s="83"/>
      <c r="AG271" s="83"/>
      <c r="AH271" s="83"/>
      <c r="AI271" s="83"/>
      <c r="AJ271" s="83"/>
      <c r="AK271" s="83"/>
      <c r="AL271" s="83"/>
    </row>
    <row r="272" spans="1:38" s="29" customFormat="1">
      <c r="A272" s="83"/>
      <c r="B272" s="50"/>
      <c r="C272" s="91"/>
      <c r="D272" s="45"/>
      <c r="E272" s="89"/>
      <c r="F272" s="46"/>
      <c r="G272" s="89"/>
      <c r="H272" s="45"/>
      <c r="I272" s="89"/>
      <c r="J272" s="48"/>
      <c r="K272" s="110"/>
      <c r="L272" s="49"/>
      <c r="M272" s="110"/>
      <c r="N272" s="47"/>
      <c r="O272" s="89"/>
      <c r="P272" s="46"/>
      <c r="Q272" s="89"/>
      <c r="R272" s="45"/>
      <c r="S272" s="119"/>
      <c r="T272" s="45"/>
      <c r="U272" s="119"/>
      <c r="V272" s="45"/>
      <c r="W272" s="89"/>
      <c r="X272" s="45"/>
      <c r="Y272" s="119"/>
      <c r="Z272" s="45"/>
      <c r="AA272" s="119"/>
      <c r="AB272" s="45"/>
      <c r="AC272" s="83"/>
      <c r="AD272" s="102"/>
      <c r="AE272" s="83"/>
      <c r="AF272" s="83"/>
      <c r="AG272" s="83"/>
      <c r="AH272" s="83"/>
      <c r="AI272" s="83"/>
      <c r="AJ272" s="83"/>
      <c r="AK272" s="83"/>
      <c r="AL272" s="83"/>
    </row>
    <row r="273" spans="1:56" s="29" customFormat="1">
      <c r="A273" s="83"/>
      <c r="B273" s="50"/>
      <c r="C273" s="91"/>
      <c r="D273" s="45"/>
      <c r="E273" s="89"/>
      <c r="F273" s="46"/>
      <c r="G273" s="89"/>
      <c r="H273" s="45"/>
      <c r="I273" s="89"/>
      <c r="J273" s="48"/>
      <c r="K273" s="110"/>
      <c r="L273" s="49"/>
      <c r="M273" s="110"/>
      <c r="N273" s="47"/>
      <c r="O273" s="89"/>
      <c r="P273" s="46"/>
      <c r="Q273" s="89"/>
      <c r="R273" s="45"/>
      <c r="S273" s="119"/>
      <c r="T273" s="45"/>
      <c r="U273" s="119"/>
      <c r="V273" s="45"/>
      <c r="W273" s="89"/>
      <c r="X273" s="45"/>
      <c r="Y273" s="119"/>
      <c r="Z273" s="45"/>
      <c r="AA273" s="119"/>
      <c r="AB273" s="45"/>
      <c r="AC273" s="83"/>
      <c r="AD273" s="102"/>
      <c r="AE273" s="83"/>
      <c r="AF273" s="83"/>
      <c r="AG273" s="83"/>
      <c r="AH273" s="83"/>
      <c r="AI273" s="83"/>
      <c r="AJ273" s="83"/>
      <c r="AK273" s="83"/>
      <c r="AL273" s="83"/>
    </row>
    <row r="274" spans="1:56" s="29" customFormat="1">
      <c r="A274" s="83"/>
      <c r="B274" s="50"/>
      <c r="C274" s="91"/>
      <c r="D274" s="45"/>
      <c r="E274" s="89"/>
      <c r="F274" s="46"/>
      <c r="G274" s="89"/>
      <c r="H274" s="45"/>
      <c r="I274" s="89"/>
      <c r="J274" s="48"/>
      <c r="K274" s="110"/>
      <c r="L274" s="49"/>
      <c r="M274" s="110"/>
      <c r="N274" s="47"/>
      <c r="O274" s="89"/>
      <c r="P274" s="46"/>
      <c r="Q274" s="89"/>
      <c r="R274" s="45"/>
      <c r="S274" s="119"/>
      <c r="T274" s="45"/>
      <c r="U274" s="119"/>
      <c r="V274" s="45"/>
      <c r="W274" s="89"/>
      <c r="X274" s="45"/>
      <c r="Y274" s="119"/>
      <c r="Z274" s="45"/>
      <c r="AA274" s="119"/>
      <c r="AB274" s="45"/>
      <c r="AC274" s="83"/>
      <c r="AD274" s="102"/>
      <c r="AE274" s="83"/>
      <c r="AF274" s="83"/>
      <c r="AG274" s="83"/>
      <c r="AH274" s="83"/>
      <c r="AI274" s="83"/>
      <c r="AJ274" s="83"/>
      <c r="AK274" s="83"/>
      <c r="AL274" s="83"/>
    </row>
    <row r="275" spans="1:56" s="29" customFormat="1">
      <c r="A275" s="83"/>
      <c r="B275" s="50"/>
      <c r="C275" s="91"/>
      <c r="D275" s="45"/>
      <c r="E275" s="89"/>
      <c r="F275" s="46"/>
      <c r="G275" s="89"/>
      <c r="H275" s="45"/>
      <c r="I275" s="89"/>
      <c r="J275" s="48"/>
      <c r="K275" s="110"/>
      <c r="L275" s="49"/>
      <c r="M275" s="110"/>
      <c r="N275" s="47"/>
      <c r="O275" s="89"/>
      <c r="P275" s="46"/>
      <c r="Q275" s="89"/>
      <c r="R275" s="45"/>
      <c r="S275" s="119"/>
      <c r="T275" s="45"/>
      <c r="U275" s="119"/>
      <c r="V275" s="45"/>
      <c r="W275" s="89"/>
      <c r="X275" s="45"/>
      <c r="Y275" s="119"/>
      <c r="Z275" s="45"/>
      <c r="AA275" s="119"/>
      <c r="AB275" s="45"/>
      <c r="AC275" s="83"/>
      <c r="AD275" s="102"/>
      <c r="AE275" s="83"/>
      <c r="AF275" s="83"/>
      <c r="AG275" s="83"/>
      <c r="AH275" s="83"/>
      <c r="AI275" s="83"/>
      <c r="AJ275" s="83"/>
      <c r="AK275" s="83"/>
      <c r="AL275" s="83"/>
    </row>
    <row r="276" spans="1:56" s="29" customFormat="1">
      <c r="A276" s="83"/>
      <c r="B276" s="50"/>
      <c r="C276" s="91"/>
      <c r="D276" s="45"/>
      <c r="E276" s="89"/>
      <c r="F276" s="46"/>
      <c r="G276" s="89"/>
      <c r="H276" s="45"/>
      <c r="I276" s="89"/>
      <c r="J276" s="48"/>
      <c r="K276" s="110"/>
      <c r="L276" s="49"/>
      <c r="M276" s="110"/>
      <c r="N276" s="47"/>
      <c r="O276" s="89"/>
      <c r="P276" s="46"/>
      <c r="Q276" s="89"/>
      <c r="R276" s="45"/>
      <c r="S276" s="119"/>
      <c r="T276" s="45"/>
      <c r="U276" s="119"/>
      <c r="V276" s="45"/>
      <c r="W276" s="89"/>
      <c r="X276" s="45"/>
      <c r="Y276" s="119"/>
      <c r="Z276" s="45"/>
      <c r="AA276" s="119"/>
      <c r="AB276" s="45"/>
      <c r="AC276" s="83"/>
      <c r="AD276" s="102"/>
      <c r="AE276" s="83"/>
      <c r="AF276" s="83"/>
      <c r="AG276" s="83"/>
      <c r="AH276" s="83"/>
      <c r="AI276" s="83"/>
      <c r="AJ276" s="83"/>
      <c r="AK276" s="83"/>
      <c r="AL276" s="83"/>
    </row>
    <row r="277" spans="1:56" s="29" customFormat="1">
      <c r="A277" s="83"/>
      <c r="B277" s="50"/>
      <c r="C277" s="91"/>
      <c r="D277" s="45"/>
      <c r="E277" s="89"/>
      <c r="F277" s="46"/>
      <c r="G277" s="89"/>
      <c r="H277" s="45"/>
      <c r="I277" s="89"/>
      <c r="J277" s="48"/>
      <c r="K277" s="110"/>
      <c r="L277" s="49"/>
      <c r="M277" s="110"/>
      <c r="N277" s="47"/>
      <c r="O277" s="89"/>
      <c r="P277" s="46"/>
      <c r="Q277" s="89"/>
      <c r="R277" s="45"/>
      <c r="S277" s="119"/>
      <c r="T277" s="45"/>
      <c r="U277" s="119"/>
      <c r="V277" s="45"/>
      <c r="W277" s="89"/>
      <c r="X277" s="45"/>
      <c r="Y277" s="119"/>
      <c r="Z277" s="45"/>
      <c r="AA277" s="119"/>
      <c r="AB277" s="45"/>
      <c r="AC277" s="83"/>
      <c r="AD277" s="102"/>
      <c r="AE277" s="83"/>
      <c r="AF277" s="83"/>
      <c r="AG277" s="83"/>
      <c r="AH277" s="83"/>
      <c r="AI277" s="83"/>
      <c r="AJ277" s="83"/>
      <c r="AK277" s="83"/>
      <c r="AL277" s="83"/>
    </row>
    <row r="278" spans="1:56" s="29" customFormat="1">
      <c r="A278" s="83"/>
      <c r="B278" s="50"/>
      <c r="C278" s="91"/>
      <c r="D278" s="45"/>
      <c r="E278" s="89"/>
      <c r="F278" s="46"/>
      <c r="G278" s="89"/>
      <c r="H278" s="45"/>
      <c r="I278" s="89"/>
      <c r="J278" s="48"/>
      <c r="K278" s="110"/>
      <c r="L278" s="49"/>
      <c r="M278" s="110"/>
      <c r="N278" s="47"/>
      <c r="O278" s="89"/>
      <c r="P278" s="46"/>
      <c r="Q278" s="89"/>
      <c r="R278" s="45"/>
      <c r="S278" s="119"/>
      <c r="T278" s="45"/>
      <c r="U278" s="119"/>
      <c r="V278" s="45"/>
      <c r="W278" s="89"/>
      <c r="X278" s="45"/>
      <c r="Y278" s="119"/>
      <c r="Z278" s="45"/>
      <c r="AA278" s="119"/>
      <c r="AB278" s="45"/>
      <c r="AC278" s="83"/>
      <c r="AD278" s="102"/>
      <c r="AE278" s="83"/>
      <c r="AF278" s="83"/>
      <c r="AG278" s="83"/>
      <c r="AH278" s="83"/>
      <c r="AI278" s="83"/>
      <c r="AJ278" s="83"/>
      <c r="AK278" s="83"/>
      <c r="AL278" s="83"/>
    </row>
    <row r="279" spans="1:56" s="29" customFormat="1">
      <c r="A279" s="83"/>
      <c r="B279" s="51"/>
      <c r="C279" s="91"/>
      <c r="D279" s="52"/>
      <c r="E279" s="89"/>
      <c r="F279" s="53"/>
      <c r="G279" s="89"/>
      <c r="H279" s="52"/>
      <c r="I279" s="89"/>
      <c r="J279" s="54"/>
      <c r="K279" s="110"/>
      <c r="L279" s="55"/>
      <c r="M279" s="110"/>
      <c r="N279" s="56"/>
      <c r="O279" s="89"/>
      <c r="P279" s="53"/>
      <c r="Q279" s="89"/>
      <c r="R279" s="52"/>
      <c r="S279" s="119"/>
      <c r="T279" s="52"/>
      <c r="U279" s="119"/>
      <c r="V279" s="52"/>
      <c r="W279" s="89"/>
      <c r="X279" s="52"/>
      <c r="Y279" s="119"/>
      <c r="Z279" s="52"/>
      <c r="AA279" s="119"/>
      <c r="AB279" s="52"/>
      <c r="AC279" s="83"/>
      <c r="AD279" s="102"/>
      <c r="AE279" s="83"/>
      <c r="AF279" s="83"/>
      <c r="AG279" s="83"/>
      <c r="AH279" s="83"/>
      <c r="AI279" s="83"/>
      <c r="AJ279" s="83"/>
      <c r="AK279" s="83"/>
      <c r="AL279" s="83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</row>
    <row r="280" spans="1:56" s="29" customFormat="1">
      <c r="A280" s="83"/>
      <c r="B280" s="51"/>
      <c r="C280" s="91"/>
      <c r="D280" s="52"/>
      <c r="E280" s="89"/>
      <c r="F280" s="53"/>
      <c r="G280" s="89"/>
      <c r="H280" s="52"/>
      <c r="I280" s="89"/>
      <c r="J280" s="54"/>
      <c r="K280" s="110"/>
      <c r="L280" s="55"/>
      <c r="M280" s="110"/>
      <c r="N280" s="56"/>
      <c r="O280" s="89"/>
      <c r="P280" s="53"/>
      <c r="Q280" s="89"/>
      <c r="R280" s="52"/>
      <c r="S280" s="119"/>
      <c r="T280" s="52"/>
      <c r="U280" s="119"/>
      <c r="V280" s="52"/>
      <c r="W280" s="89"/>
      <c r="X280" s="52"/>
      <c r="Y280" s="119"/>
      <c r="Z280" s="52"/>
      <c r="AA280" s="119"/>
      <c r="AB280" s="52"/>
      <c r="AC280" s="83"/>
      <c r="AD280" s="102"/>
      <c r="AE280" s="83"/>
      <c r="AF280" s="83"/>
      <c r="AG280" s="83"/>
      <c r="AH280" s="83"/>
      <c r="AI280" s="83"/>
      <c r="AJ280" s="83"/>
      <c r="AK280" s="83"/>
      <c r="AL280" s="83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</row>
    <row r="281" spans="1:56" s="29" customFormat="1">
      <c r="A281" s="83"/>
      <c r="B281" s="51"/>
      <c r="C281" s="91"/>
      <c r="D281" s="52"/>
      <c r="E281" s="89"/>
      <c r="F281" s="53"/>
      <c r="G281" s="89"/>
      <c r="H281" s="52"/>
      <c r="I281" s="89"/>
      <c r="J281" s="54"/>
      <c r="K281" s="110"/>
      <c r="L281" s="55"/>
      <c r="M281" s="110"/>
      <c r="N281" s="56"/>
      <c r="O281" s="89"/>
      <c r="P281" s="53"/>
      <c r="Q281" s="89"/>
      <c r="R281" s="52"/>
      <c r="S281" s="119"/>
      <c r="T281" s="52"/>
      <c r="U281" s="119"/>
      <c r="V281" s="52"/>
      <c r="W281" s="89"/>
      <c r="X281" s="52"/>
      <c r="Y281" s="119"/>
      <c r="Z281" s="52"/>
      <c r="AA281" s="119"/>
      <c r="AB281" s="52"/>
      <c r="AC281" s="83"/>
      <c r="AD281" s="102"/>
      <c r="AE281" s="83"/>
      <c r="AF281" s="83"/>
      <c r="AG281" s="83"/>
      <c r="AH281" s="83"/>
      <c r="AI281" s="83"/>
      <c r="AJ281" s="83"/>
      <c r="AK281" s="83"/>
      <c r="AL281" s="83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</row>
    <row r="282" spans="1:56" s="29" customFormat="1">
      <c r="A282" s="83"/>
      <c r="B282" s="51"/>
      <c r="C282" s="91"/>
      <c r="D282" s="52"/>
      <c r="E282" s="89"/>
      <c r="F282" s="53"/>
      <c r="G282" s="89"/>
      <c r="H282" s="52"/>
      <c r="I282" s="89"/>
      <c r="J282" s="54"/>
      <c r="K282" s="110"/>
      <c r="L282" s="55"/>
      <c r="M282" s="110"/>
      <c r="N282" s="56"/>
      <c r="O282" s="89"/>
      <c r="P282" s="53"/>
      <c r="Q282" s="89"/>
      <c r="R282" s="52"/>
      <c r="S282" s="119"/>
      <c r="T282" s="52"/>
      <c r="U282" s="119"/>
      <c r="V282" s="52"/>
      <c r="W282" s="89"/>
      <c r="X282" s="52"/>
      <c r="Y282" s="119"/>
      <c r="Z282" s="52"/>
      <c r="AA282" s="119"/>
      <c r="AB282" s="52"/>
      <c r="AC282" s="83"/>
      <c r="AD282" s="102"/>
      <c r="AE282" s="83"/>
      <c r="AF282" s="83"/>
      <c r="AG282" s="83"/>
      <c r="AH282" s="83"/>
      <c r="AI282" s="83"/>
      <c r="AJ282" s="83"/>
      <c r="AK282" s="83"/>
      <c r="AL282" s="83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</row>
  </sheetData>
  <sheetProtection password="DB53" sheet="1" objects="1" scenarios="1" selectLockedCells="1"/>
  <mergeCells count="6">
    <mergeCell ref="B1:O1"/>
    <mergeCell ref="D3:H3"/>
    <mergeCell ref="B5:D5"/>
    <mergeCell ref="F5:J5"/>
    <mergeCell ref="B7:D7"/>
    <mergeCell ref="F7:J7"/>
  </mergeCells>
  <phoneticPr fontId="30" type="noConversion"/>
  <pageMargins left="0" right="0" top="8.2598425196850386E-2" bottom="7.9448818897637816E-2" header="0.51" footer="0.51"/>
  <pageSetup paperSize="9" orientation="landscape"/>
  <headerFooter alignWithMargins="0">
    <oddFooter>Pagina &amp;P van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708"/>
  </sheetPr>
  <dimension ref="A1:X111"/>
  <sheetViews>
    <sheetView zoomScale="150" zoomScaleNormal="150" zoomScalePageLayoutView="150" workbookViewId="0">
      <selection activeCell="D7" sqref="D7:F7"/>
    </sheetView>
  </sheetViews>
  <sheetFormatPr baseColWidth="10" defaultColWidth="8.83203125" defaultRowHeight="13" x14ac:dyDescent="0"/>
  <cols>
    <col min="1" max="1" width="3.5" style="207" customWidth="1"/>
    <col min="2" max="2" width="25.6640625" style="29" customWidth="1"/>
    <col min="3" max="3" width="0.6640625" style="207" customWidth="1"/>
    <col min="4" max="5" width="6.6640625" style="29" customWidth="1"/>
    <col min="6" max="6" width="75" style="29" customWidth="1"/>
    <col min="7" max="7" width="1.6640625" style="29" customWidth="1"/>
    <col min="8" max="8" width="25.33203125" style="29" customWidth="1"/>
    <col min="9" max="9" width="3.5" style="207" customWidth="1"/>
    <col min="10" max="10" width="11.5" style="255" customWidth="1"/>
    <col min="11" max="11" width="1.33203125" style="208" customWidth="1"/>
    <col min="12" max="14" width="11.5" style="208" customWidth="1"/>
    <col min="15" max="24" width="11.5" style="207" customWidth="1"/>
    <col min="25" max="256" width="11.5" style="29" customWidth="1"/>
    <col min="257" max="16384" width="8.83203125" style="29"/>
  </cols>
  <sheetData>
    <row r="1" spans="2:14" ht="27.75" customHeight="1" thickTop="1" thickBot="1">
      <c r="B1" s="407" t="s">
        <v>123</v>
      </c>
      <c r="C1" s="408"/>
      <c r="D1" s="408"/>
      <c r="E1" s="408"/>
      <c r="F1" s="408"/>
      <c r="G1" s="408"/>
      <c r="H1" s="409"/>
      <c r="J1" s="397"/>
      <c r="K1" s="143"/>
      <c r="L1" s="143"/>
      <c r="M1" s="143"/>
      <c r="N1" s="143"/>
    </row>
    <row r="2" spans="2:14" s="207" customFormat="1" ht="14" customHeight="1" thickTop="1">
      <c r="F2" s="207" t="s">
        <v>24</v>
      </c>
      <c r="J2" s="398"/>
      <c r="K2" s="143"/>
      <c r="L2" s="143"/>
      <c r="M2" s="143"/>
      <c r="N2" s="143"/>
    </row>
    <row r="3" spans="2:14" ht="15" customHeight="1">
      <c r="B3" s="202" t="s">
        <v>0</v>
      </c>
      <c r="C3" s="139"/>
      <c r="D3" s="410" t="str">
        <f>PERSOONSGEGEVENS!$D$15</f>
        <v>Jan Jansen</v>
      </c>
      <c r="E3" s="411"/>
      <c r="F3" s="412"/>
      <c r="G3" s="207"/>
      <c r="H3" s="207"/>
      <c r="J3" s="398"/>
      <c r="K3" s="143"/>
      <c r="L3" s="143"/>
      <c r="M3" s="143"/>
      <c r="N3" s="143"/>
    </row>
    <row r="4" spans="2:14" s="207" customFormat="1" ht="2" customHeight="1">
      <c r="B4" s="158"/>
      <c r="J4" s="398"/>
      <c r="K4" s="143"/>
      <c r="L4" s="143"/>
      <c r="M4" s="143"/>
      <c r="N4" s="143"/>
    </row>
    <row r="5" spans="2:14" ht="15" customHeight="1">
      <c r="B5" s="200" t="s">
        <v>47</v>
      </c>
      <c r="C5" s="206"/>
      <c r="D5" s="416" t="str">
        <f>IF(H7="","",INDEX(X!$B$10:$F$69,MATCH(H7,X!$B$10:$B$69,0),3))</f>
        <v>Dr. Bibber</v>
      </c>
      <c r="E5" s="417"/>
      <c r="F5" s="418"/>
      <c r="G5" s="207"/>
      <c r="H5" s="200" t="s">
        <v>91</v>
      </c>
      <c r="J5" s="398"/>
      <c r="K5" s="143"/>
      <c r="L5" s="143"/>
      <c r="M5" s="143"/>
      <c r="N5" s="143"/>
    </row>
    <row r="6" spans="2:14" s="207" customFormat="1" ht="2" customHeight="1">
      <c r="B6" s="159"/>
      <c r="C6" s="206"/>
      <c r="D6" s="209"/>
      <c r="E6" s="209"/>
      <c r="F6" s="209"/>
      <c r="H6" s="206"/>
      <c r="J6" s="398"/>
      <c r="K6" s="143"/>
      <c r="L6" s="143"/>
      <c r="M6" s="143"/>
      <c r="N6" s="143"/>
    </row>
    <row r="7" spans="2:14" ht="15" customHeight="1">
      <c r="B7" s="257" t="s">
        <v>48</v>
      </c>
      <c r="C7" s="206"/>
      <c r="D7" s="413"/>
      <c r="E7" s="414"/>
      <c r="F7" s="415"/>
      <c r="G7" s="207"/>
      <c r="H7" s="294" t="s">
        <v>94</v>
      </c>
      <c r="J7" s="398"/>
      <c r="K7" s="143"/>
      <c r="L7" s="143"/>
      <c r="M7" s="143"/>
      <c r="N7" s="143"/>
    </row>
    <row r="8" spans="2:14" s="207" customFormat="1" ht="2" customHeight="1">
      <c r="B8" s="159"/>
      <c r="C8" s="206"/>
      <c r="D8" s="209"/>
      <c r="E8" s="209"/>
      <c r="F8" s="209"/>
      <c r="H8" s="206"/>
      <c r="J8" s="398"/>
      <c r="K8" s="143"/>
      <c r="L8" s="143"/>
      <c r="M8" s="143"/>
      <c r="N8" s="143"/>
    </row>
    <row r="9" spans="2:14" ht="15" customHeight="1">
      <c r="B9" s="257" t="s">
        <v>49</v>
      </c>
      <c r="C9" s="206"/>
      <c r="D9" s="413"/>
      <c r="E9" s="414"/>
      <c r="F9" s="415"/>
      <c r="G9" s="207"/>
      <c r="H9" s="200" t="s">
        <v>89</v>
      </c>
      <c r="J9" s="398"/>
      <c r="K9" s="143"/>
      <c r="L9" s="143"/>
      <c r="M9" s="143"/>
      <c r="N9" s="143"/>
    </row>
    <row r="10" spans="2:14" s="207" customFormat="1" ht="2" customHeight="1">
      <c r="B10" s="159"/>
      <c r="C10" s="206"/>
      <c r="D10" s="209"/>
      <c r="E10" s="209"/>
      <c r="F10" s="209"/>
      <c r="H10" s="93"/>
      <c r="J10" s="398"/>
      <c r="K10" s="143"/>
      <c r="L10" s="143"/>
      <c r="M10" s="143"/>
      <c r="N10" s="143"/>
    </row>
    <row r="11" spans="2:14" ht="15" customHeight="1">
      <c r="B11" s="257" t="s">
        <v>51</v>
      </c>
      <c r="C11" s="206"/>
      <c r="D11" s="413"/>
      <c r="E11" s="414"/>
      <c r="F11" s="415"/>
      <c r="G11" s="207"/>
      <c r="H11" s="294">
        <v>123456789</v>
      </c>
      <c r="J11" s="398"/>
      <c r="K11" s="143"/>
      <c r="L11" s="143"/>
      <c r="M11" s="143"/>
      <c r="N11" s="143"/>
    </row>
    <row r="12" spans="2:14" s="207" customFormat="1" ht="2" customHeight="1">
      <c r="B12" s="159"/>
      <c r="C12" s="206"/>
      <c r="D12" s="209"/>
      <c r="E12" s="209"/>
      <c r="F12" s="209"/>
      <c r="H12" s="206"/>
      <c r="J12" s="398"/>
      <c r="K12" s="143"/>
      <c r="L12" s="143"/>
      <c r="M12" s="143"/>
      <c r="N12" s="143"/>
    </row>
    <row r="13" spans="2:14" ht="15" customHeight="1">
      <c r="B13" s="257" t="s">
        <v>50</v>
      </c>
      <c r="C13" s="206"/>
      <c r="D13" s="413"/>
      <c r="E13" s="414"/>
      <c r="F13" s="415"/>
      <c r="G13" s="207"/>
      <c r="H13" s="87"/>
      <c r="J13" s="398"/>
      <c r="K13" s="143"/>
      <c r="L13" s="143"/>
      <c r="M13" s="143"/>
      <c r="N13" s="143"/>
    </row>
    <row r="14" spans="2:14" s="207" customFormat="1" ht="2" customHeight="1">
      <c r="B14" s="160"/>
      <c r="C14" s="141"/>
      <c r="D14" s="141"/>
      <c r="E14" s="141"/>
      <c r="F14" s="141"/>
      <c r="H14" s="208"/>
      <c r="J14" s="398"/>
      <c r="K14" s="143"/>
      <c r="L14" s="143"/>
      <c r="M14" s="143"/>
      <c r="N14" s="143"/>
    </row>
    <row r="15" spans="2:14" ht="15" customHeight="1">
      <c r="B15" s="258" t="s">
        <v>55</v>
      </c>
      <c r="C15" s="141"/>
      <c r="D15" s="413"/>
      <c r="E15" s="414"/>
      <c r="F15" s="415"/>
      <c r="G15" s="207"/>
      <c r="H15" s="200" t="s">
        <v>88</v>
      </c>
      <c r="J15" s="398"/>
      <c r="K15" s="143"/>
      <c r="L15" s="143"/>
      <c r="M15" s="143"/>
      <c r="N15" s="143"/>
    </row>
    <row r="16" spans="2:14" ht="15" customHeight="1">
      <c r="B16" s="208"/>
      <c r="C16" s="141"/>
      <c r="D16" s="413"/>
      <c r="E16" s="423"/>
      <c r="F16" s="424"/>
      <c r="G16" s="207"/>
      <c r="H16" s="294" t="s">
        <v>179</v>
      </c>
      <c r="J16" s="398"/>
      <c r="K16" s="143"/>
      <c r="L16" s="143"/>
      <c r="M16" s="143"/>
      <c r="N16" s="143"/>
    </row>
    <row r="17" spans="2:14" s="207" customFormat="1" ht="2" customHeight="1">
      <c r="B17" s="246"/>
      <c r="C17" s="141"/>
      <c r="D17" s="209"/>
      <c r="E17" s="209"/>
      <c r="F17" s="209"/>
      <c r="H17" s="206"/>
      <c r="J17" s="398"/>
      <c r="K17" s="143"/>
      <c r="L17" s="143"/>
      <c r="M17" s="143"/>
      <c r="N17" s="143"/>
    </row>
    <row r="18" spans="2:14" ht="15" customHeight="1">
      <c r="B18" s="258" t="s">
        <v>56</v>
      </c>
      <c r="C18" s="141"/>
      <c r="D18" s="413"/>
      <c r="E18" s="414"/>
      <c r="F18" s="415"/>
      <c r="G18" s="207"/>
      <c r="H18" s="201" t="s">
        <v>92</v>
      </c>
      <c r="J18" s="398"/>
      <c r="K18" s="143"/>
      <c r="L18" s="143"/>
      <c r="M18" s="143"/>
      <c r="N18" s="143"/>
    </row>
    <row r="19" spans="2:14" ht="15" customHeight="1">
      <c r="B19" s="208"/>
      <c r="C19" s="141"/>
      <c r="D19" s="413"/>
      <c r="E19" s="423"/>
      <c r="F19" s="424"/>
      <c r="G19" s="207"/>
      <c r="H19" s="294">
        <v>1234567890</v>
      </c>
      <c r="J19" s="398"/>
      <c r="K19" s="143"/>
      <c r="L19" s="143"/>
      <c r="M19" s="143"/>
      <c r="N19" s="143"/>
    </row>
    <row r="20" spans="2:14" s="207" customFormat="1" ht="2" customHeight="1">
      <c r="B20" s="246"/>
      <c r="C20" s="141"/>
      <c r="D20" s="209"/>
      <c r="E20" s="209"/>
      <c r="F20" s="209"/>
      <c r="H20" s="93"/>
      <c r="J20" s="398"/>
      <c r="K20" s="143"/>
      <c r="L20" s="143"/>
      <c r="M20" s="143"/>
      <c r="N20" s="143"/>
    </row>
    <row r="21" spans="2:14" ht="15" customHeight="1">
      <c r="B21" s="258" t="s">
        <v>57</v>
      </c>
      <c r="C21" s="141"/>
      <c r="D21" s="413"/>
      <c r="E21" s="414"/>
      <c r="F21" s="415"/>
      <c r="G21" s="207"/>
      <c r="H21" s="207"/>
      <c r="J21" s="398"/>
      <c r="K21" s="143"/>
      <c r="L21" s="143"/>
      <c r="M21" s="143"/>
      <c r="N21" s="143"/>
    </row>
    <row r="22" spans="2:14" ht="15" customHeight="1">
      <c r="B22" s="208"/>
      <c r="C22" s="141"/>
      <c r="D22" s="413"/>
      <c r="E22" s="423"/>
      <c r="F22" s="424"/>
      <c r="G22" s="207"/>
      <c r="H22" s="251" t="s">
        <v>136</v>
      </c>
      <c r="J22" s="398"/>
      <c r="K22" s="143"/>
      <c r="L22" s="143"/>
      <c r="M22" s="143"/>
      <c r="N22" s="143"/>
    </row>
    <row r="23" spans="2:14" ht="15" customHeight="1">
      <c r="B23" s="208"/>
      <c r="C23" s="141"/>
      <c r="D23" s="413"/>
      <c r="E23" s="423"/>
      <c r="F23" s="424"/>
      <c r="G23" s="207"/>
      <c r="H23" s="252" t="s">
        <v>138</v>
      </c>
      <c r="J23" s="398"/>
      <c r="K23" s="143"/>
      <c r="L23" s="143"/>
      <c r="M23" s="143"/>
      <c r="N23" s="143"/>
    </row>
    <row r="24" spans="2:14" s="207" customFormat="1" ht="2" customHeight="1">
      <c r="B24" s="246"/>
      <c r="C24" s="141"/>
      <c r="D24" s="209"/>
      <c r="E24" s="209"/>
      <c r="F24" s="209"/>
      <c r="H24" s="208"/>
      <c r="J24" s="398"/>
      <c r="K24" s="143"/>
      <c r="L24" s="143"/>
      <c r="M24" s="143"/>
      <c r="N24" s="143"/>
    </row>
    <row r="25" spans="2:14" ht="15" customHeight="1">
      <c r="B25" s="258"/>
      <c r="C25" s="141"/>
      <c r="D25" s="413"/>
      <c r="E25" s="414"/>
      <c r="F25" s="415"/>
      <c r="G25" s="207"/>
      <c r="H25" s="207"/>
      <c r="J25" s="398"/>
      <c r="K25" s="143"/>
      <c r="L25" s="143"/>
      <c r="M25" s="143"/>
      <c r="N25" s="143"/>
    </row>
    <row r="26" spans="2:14" ht="15" customHeight="1">
      <c r="B26" s="208"/>
      <c r="C26" s="141"/>
      <c r="D26" s="413"/>
      <c r="E26" s="423"/>
      <c r="F26" s="424"/>
      <c r="G26" s="207"/>
      <c r="H26" s="200" t="s">
        <v>137</v>
      </c>
      <c r="J26" s="398"/>
      <c r="K26" s="143"/>
      <c r="L26" s="143"/>
      <c r="M26" s="143"/>
      <c r="N26" s="143"/>
    </row>
    <row r="27" spans="2:14" ht="15" customHeight="1">
      <c r="B27" s="208"/>
      <c r="C27" s="141"/>
      <c r="D27" s="413"/>
      <c r="E27" s="423"/>
      <c r="F27" s="424"/>
      <c r="G27" s="207"/>
      <c r="H27" s="419">
        <v>115</v>
      </c>
      <c r="J27" s="398"/>
      <c r="K27" s="143"/>
      <c r="L27" s="143"/>
      <c r="M27" s="143"/>
      <c r="N27" s="143"/>
    </row>
    <row r="28" spans="2:14" s="207" customFormat="1" ht="2" customHeight="1">
      <c r="B28" s="246"/>
      <c r="C28" s="141"/>
      <c r="D28" s="209"/>
      <c r="E28" s="209"/>
      <c r="F28" s="209"/>
      <c r="H28" s="420"/>
      <c r="J28" s="398"/>
      <c r="K28" s="143"/>
      <c r="L28" s="143"/>
      <c r="M28" s="143"/>
      <c r="N28" s="143"/>
    </row>
    <row r="29" spans="2:14" ht="15" customHeight="1" thickBot="1">
      <c r="B29" s="258" t="s">
        <v>58</v>
      </c>
      <c r="C29" s="141"/>
      <c r="D29" s="413"/>
      <c r="E29" s="414"/>
      <c r="F29" s="415"/>
      <c r="G29" s="207"/>
      <c r="H29" s="421"/>
      <c r="J29" s="399"/>
      <c r="K29" s="143"/>
      <c r="L29" s="143"/>
      <c r="M29" s="143"/>
      <c r="N29" s="143"/>
    </row>
    <row r="30" spans="2:14" ht="2" customHeight="1" thickTop="1">
      <c r="B30" s="208"/>
      <c r="C30" s="141"/>
      <c r="D30" s="228"/>
      <c r="E30" s="228"/>
      <c r="F30" s="228"/>
      <c r="G30" s="207"/>
      <c r="H30" s="256"/>
      <c r="J30" s="216"/>
      <c r="K30" s="143"/>
      <c r="L30" s="143"/>
      <c r="M30" s="143"/>
      <c r="N30" s="143"/>
    </row>
    <row r="31" spans="2:14" ht="15" customHeight="1">
      <c r="B31" s="208"/>
      <c r="C31" s="141"/>
      <c r="D31" s="228"/>
      <c r="E31" s="228"/>
      <c r="F31" s="228"/>
      <c r="G31" s="207"/>
      <c r="H31" s="400" t="s">
        <v>139</v>
      </c>
      <c r="I31" s="401"/>
      <c r="J31" s="401"/>
      <c r="K31" s="402"/>
      <c r="L31" s="143"/>
      <c r="M31" s="143"/>
      <c r="N31" s="143"/>
    </row>
    <row r="32" spans="2:14" ht="15" customHeight="1">
      <c r="B32" s="208"/>
      <c r="C32" s="141"/>
      <c r="D32" s="228"/>
      <c r="E32" s="228"/>
      <c r="F32" s="228"/>
      <c r="G32" s="207"/>
      <c r="H32" s="403" t="s">
        <v>186</v>
      </c>
      <c r="I32" s="404"/>
      <c r="J32" s="404"/>
      <c r="K32" s="404"/>
      <c r="L32" s="143"/>
      <c r="M32" s="143"/>
      <c r="N32" s="143"/>
    </row>
    <row r="33" spans="2:14" ht="15" customHeight="1">
      <c r="B33" s="208"/>
      <c r="C33" s="141"/>
      <c r="D33" s="228"/>
      <c r="E33" s="228"/>
      <c r="F33" s="228"/>
      <c r="G33" s="207"/>
      <c r="H33" s="403"/>
      <c r="I33" s="404"/>
      <c r="J33" s="404"/>
      <c r="K33" s="404"/>
      <c r="L33" s="143"/>
      <c r="M33" s="143"/>
      <c r="N33" s="143"/>
    </row>
    <row r="34" spans="2:14" s="207" customFormat="1" ht="2" customHeight="1" thickBot="1">
      <c r="B34" s="141"/>
      <c r="C34" s="141"/>
      <c r="D34" s="141"/>
      <c r="E34" s="141"/>
      <c r="F34" s="141"/>
      <c r="J34" s="216"/>
      <c r="K34" s="143"/>
      <c r="L34" s="143"/>
      <c r="M34" s="143"/>
      <c r="N34" s="143"/>
    </row>
    <row r="35" spans="2:14" ht="15" customHeight="1" thickTop="1">
      <c r="B35" s="253" t="s">
        <v>12</v>
      </c>
      <c r="C35" s="142"/>
      <c r="D35" s="203" t="s">
        <v>13</v>
      </c>
      <c r="E35" s="203" t="s">
        <v>14</v>
      </c>
      <c r="F35" s="422" t="s">
        <v>15</v>
      </c>
      <c r="G35" s="422"/>
      <c r="H35" s="422"/>
      <c r="J35" s="347"/>
      <c r="K35" s="143"/>
      <c r="L35" s="143"/>
      <c r="M35" s="143"/>
      <c r="N35" s="143"/>
    </row>
    <row r="36" spans="2:14" s="207" customFormat="1" ht="2" customHeight="1">
      <c r="B36" s="161"/>
      <c r="C36" s="142"/>
      <c r="D36" s="144"/>
      <c r="E36" s="144"/>
      <c r="F36" s="144"/>
      <c r="G36" s="216"/>
      <c r="H36" s="216"/>
      <c r="J36" s="405"/>
      <c r="K36" s="143"/>
      <c r="L36" s="143"/>
      <c r="M36" s="143"/>
      <c r="N36" s="143"/>
    </row>
    <row r="37" spans="2:14" ht="15" customHeight="1">
      <c r="B37" s="258" t="s">
        <v>20</v>
      </c>
      <c r="C37" s="141"/>
      <c r="D37" s="295"/>
      <c r="E37" s="296"/>
      <c r="F37" s="404"/>
      <c r="G37" s="404"/>
      <c r="H37" s="404"/>
      <c r="J37" s="405"/>
      <c r="K37" s="143"/>
      <c r="L37" s="143"/>
      <c r="M37" s="143"/>
      <c r="N37" s="143"/>
    </row>
    <row r="38" spans="2:14" s="207" customFormat="1" ht="2" customHeight="1">
      <c r="B38" s="162"/>
      <c r="C38" s="141"/>
      <c r="D38" s="144"/>
      <c r="E38" s="144"/>
      <c r="F38" s="145"/>
      <c r="H38" s="146"/>
      <c r="J38" s="405"/>
      <c r="K38" s="143"/>
      <c r="L38" s="143"/>
      <c r="M38" s="143"/>
      <c r="N38" s="143"/>
    </row>
    <row r="39" spans="2:14" ht="15" customHeight="1">
      <c r="B39" s="258" t="s">
        <v>16</v>
      </c>
      <c r="C39" s="141"/>
      <c r="D39" s="295"/>
      <c r="E39" s="296"/>
      <c r="F39" s="404"/>
      <c r="G39" s="404"/>
      <c r="H39" s="404"/>
      <c r="J39" s="405"/>
      <c r="K39" s="143"/>
      <c r="L39" s="143"/>
      <c r="M39" s="143"/>
      <c r="N39" s="143"/>
    </row>
    <row r="40" spans="2:14" s="207" customFormat="1" ht="2" customHeight="1">
      <c r="B40" s="162"/>
      <c r="C40" s="141"/>
      <c r="D40" s="144"/>
      <c r="E40" s="144"/>
      <c r="F40" s="145"/>
      <c r="H40" s="208"/>
      <c r="J40" s="405"/>
      <c r="K40" s="143"/>
      <c r="L40" s="143"/>
      <c r="M40" s="143"/>
      <c r="N40" s="143"/>
    </row>
    <row r="41" spans="2:14" ht="15" customHeight="1">
      <c r="B41" s="258" t="s">
        <v>25</v>
      </c>
      <c r="C41" s="141"/>
      <c r="D41" s="295"/>
      <c r="E41" s="296"/>
      <c r="F41" s="404"/>
      <c r="G41" s="404"/>
      <c r="H41" s="404"/>
      <c r="J41" s="405"/>
      <c r="K41" s="143"/>
      <c r="L41" s="143"/>
      <c r="M41" s="143"/>
      <c r="N41" s="143"/>
    </row>
    <row r="42" spans="2:14" s="207" customFormat="1" ht="2" customHeight="1">
      <c r="B42" s="162"/>
      <c r="C42" s="141"/>
      <c r="D42" s="144"/>
      <c r="E42" s="144"/>
      <c r="F42" s="145"/>
      <c r="J42" s="405"/>
      <c r="K42" s="143"/>
      <c r="L42" s="143"/>
      <c r="M42" s="143"/>
      <c r="N42" s="143"/>
    </row>
    <row r="43" spans="2:14" ht="15" customHeight="1">
      <c r="B43" s="258" t="s">
        <v>17</v>
      </c>
      <c r="C43" s="141"/>
      <c r="D43" s="295"/>
      <c r="E43" s="296"/>
      <c r="F43" s="404"/>
      <c r="G43" s="404"/>
      <c r="H43" s="404"/>
      <c r="J43" s="405"/>
      <c r="K43" s="143"/>
      <c r="L43" s="143"/>
      <c r="M43" s="143"/>
      <c r="N43" s="143"/>
    </row>
    <row r="44" spans="2:14" s="207" customFormat="1" ht="2" customHeight="1">
      <c r="B44" s="162"/>
      <c r="C44" s="141"/>
      <c r="D44" s="144"/>
      <c r="E44" s="144"/>
      <c r="F44" s="145"/>
      <c r="H44" s="208"/>
      <c r="J44" s="405"/>
      <c r="K44" s="143"/>
      <c r="L44" s="143"/>
      <c r="M44" s="143"/>
      <c r="N44" s="143"/>
    </row>
    <row r="45" spans="2:14" ht="15" customHeight="1">
      <c r="B45" s="258" t="s">
        <v>19</v>
      </c>
      <c r="C45" s="141"/>
      <c r="D45" s="295"/>
      <c r="E45" s="296"/>
      <c r="F45" s="404"/>
      <c r="G45" s="404"/>
      <c r="H45" s="404"/>
      <c r="J45" s="405"/>
      <c r="K45" s="143"/>
      <c r="L45" s="143"/>
      <c r="M45" s="143"/>
      <c r="N45" s="143"/>
    </row>
    <row r="46" spans="2:14" s="207" customFormat="1" ht="2" customHeight="1">
      <c r="B46" s="162"/>
      <c r="C46" s="141"/>
      <c r="D46" s="144"/>
      <c r="E46" s="144"/>
      <c r="F46" s="145"/>
      <c r="H46" s="222"/>
      <c r="J46" s="405"/>
      <c r="K46" s="143"/>
      <c r="L46" s="143"/>
      <c r="M46" s="143"/>
      <c r="N46" s="143"/>
    </row>
    <row r="47" spans="2:14" ht="15" customHeight="1">
      <c r="B47" s="258" t="s">
        <v>18</v>
      </c>
      <c r="C47" s="141"/>
      <c r="D47" s="295"/>
      <c r="E47" s="296"/>
      <c r="F47" s="404"/>
      <c r="G47" s="404"/>
      <c r="H47" s="404"/>
      <c r="J47" s="405"/>
      <c r="K47" s="143"/>
      <c r="L47" s="143"/>
      <c r="M47" s="143"/>
      <c r="N47" s="143"/>
    </row>
    <row r="48" spans="2:14" s="207" customFormat="1" ht="2" customHeight="1">
      <c r="B48" s="162"/>
      <c r="C48" s="141"/>
      <c r="D48" s="144"/>
      <c r="E48" s="144"/>
      <c r="F48" s="145"/>
      <c r="J48" s="405"/>
      <c r="K48" s="143"/>
      <c r="L48" s="143"/>
      <c r="M48" s="143"/>
      <c r="N48" s="143"/>
    </row>
    <row r="49" spans="2:14" ht="15" customHeight="1">
      <c r="B49" s="258" t="s">
        <v>21</v>
      </c>
      <c r="C49" s="141"/>
      <c r="D49" s="295"/>
      <c r="E49" s="296"/>
      <c r="F49" s="404"/>
      <c r="G49" s="404"/>
      <c r="H49" s="404"/>
      <c r="J49" s="405"/>
      <c r="K49" s="143"/>
      <c r="L49" s="143"/>
      <c r="M49" s="143"/>
      <c r="N49" s="143"/>
    </row>
    <row r="50" spans="2:14" s="207" customFormat="1" ht="2" customHeight="1">
      <c r="B50" s="162"/>
      <c r="C50" s="141"/>
      <c r="D50" s="144"/>
      <c r="E50" s="144"/>
      <c r="F50" s="145"/>
      <c r="H50" s="147"/>
      <c r="J50" s="405"/>
      <c r="K50" s="143"/>
      <c r="L50" s="143"/>
      <c r="M50" s="143"/>
      <c r="N50" s="143"/>
    </row>
    <row r="51" spans="2:14" ht="15" customHeight="1">
      <c r="B51" s="258" t="s">
        <v>52</v>
      </c>
      <c r="C51" s="141"/>
      <c r="D51" s="295"/>
      <c r="E51" s="296"/>
      <c r="F51" s="404"/>
      <c r="G51" s="404"/>
      <c r="H51" s="404"/>
      <c r="J51" s="405"/>
      <c r="K51" s="143"/>
      <c r="L51" s="143"/>
      <c r="M51" s="143"/>
      <c r="N51" s="143"/>
    </row>
    <row r="52" spans="2:14" s="207" customFormat="1" ht="2" customHeight="1">
      <c r="B52" s="162"/>
      <c r="C52" s="141"/>
      <c r="D52" s="144"/>
      <c r="E52" s="144"/>
      <c r="F52" s="145"/>
      <c r="J52" s="405"/>
      <c r="K52" s="143"/>
      <c r="L52" s="143"/>
      <c r="M52" s="143"/>
      <c r="N52" s="143"/>
    </row>
    <row r="53" spans="2:14" ht="15" customHeight="1">
      <c r="B53" s="258" t="s">
        <v>53</v>
      </c>
      <c r="C53" s="141"/>
      <c r="D53" s="295"/>
      <c r="E53" s="296"/>
      <c r="F53" s="404"/>
      <c r="G53" s="404"/>
      <c r="H53" s="404"/>
      <c r="J53" s="405"/>
      <c r="K53" s="143"/>
      <c r="L53" s="143"/>
      <c r="M53" s="143"/>
      <c r="N53" s="143"/>
    </row>
    <row r="54" spans="2:14" s="207" customFormat="1" ht="2" customHeight="1">
      <c r="B54" s="162"/>
      <c r="C54" s="141"/>
      <c r="D54" s="144"/>
      <c r="E54" s="144"/>
      <c r="F54" s="145"/>
      <c r="J54" s="405"/>
      <c r="K54" s="143"/>
      <c r="L54" s="143"/>
      <c r="M54" s="143"/>
      <c r="N54" s="143"/>
    </row>
    <row r="55" spans="2:14" ht="15" customHeight="1">
      <c r="B55" s="258" t="s">
        <v>59</v>
      </c>
      <c r="C55" s="141"/>
      <c r="D55" s="295"/>
      <c r="E55" s="296"/>
      <c r="F55" s="404"/>
      <c r="G55" s="404"/>
      <c r="H55" s="404"/>
      <c r="J55" s="405"/>
      <c r="K55" s="143"/>
      <c r="L55" s="143"/>
      <c r="M55" s="143"/>
      <c r="N55" s="143"/>
    </row>
    <row r="56" spans="2:14" s="207" customFormat="1" ht="2" customHeight="1">
      <c r="B56" s="162"/>
      <c r="C56" s="141"/>
      <c r="D56" s="144"/>
      <c r="E56" s="144"/>
      <c r="F56" s="145"/>
      <c r="J56" s="405"/>
      <c r="K56" s="143"/>
      <c r="L56" s="143"/>
      <c r="M56" s="143"/>
      <c r="N56" s="143"/>
    </row>
    <row r="57" spans="2:14" ht="15" customHeight="1">
      <c r="B57" s="258"/>
      <c r="C57" s="141"/>
      <c r="D57" s="295"/>
      <c r="E57" s="296"/>
      <c r="F57" s="404"/>
      <c r="G57" s="404"/>
      <c r="H57" s="404"/>
      <c r="J57" s="405"/>
      <c r="K57" s="143"/>
      <c r="L57" s="143"/>
      <c r="M57" s="143"/>
      <c r="N57" s="143"/>
    </row>
    <row r="58" spans="2:14" s="207" customFormat="1" ht="2" customHeight="1">
      <c r="B58" s="162"/>
      <c r="C58" s="141"/>
      <c r="D58" s="144"/>
      <c r="E58" s="144"/>
      <c r="F58" s="145"/>
      <c r="J58" s="405"/>
      <c r="K58" s="143"/>
      <c r="L58" s="143"/>
      <c r="M58" s="143"/>
      <c r="N58" s="143"/>
    </row>
    <row r="59" spans="2:14" ht="15" customHeight="1">
      <c r="B59" s="258"/>
      <c r="C59" s="141"/>
      <c r="D59" s="295"/>
      <c r="E59" s="296"/>
      <c r="F59" s="404"/>
      <c r="G59" s="404"/>
      <c r="H59" s="404"/>
      <c r="J59" s="405"/>
      <c r="K59" s="143"/>
      <c r="L59" s="143"/>
      <c r="M59" s="143"/>
      <c r="N59" s="143"/>
    </row>
    <row r="60" spans="2:14" s="207" customFormat="1" ht="2" customHeight="1">
      <c r="B60" s="162"/>
      <c r="C60" s="141"/>
      <c r="D60" s="144"/>
      <c r="E60" s="144"/>
      <c r="F60" s="145"/>
      <c r="J60" s="405"/>
      <c r="K60" s="143"/>
      <c r="L60" s="143"/>
      <c r="M60" s="143"/>
      <c r="N60" s="143"/>
    </row>
    <row r="61" spans="2:14" ht="15" customHeight="1">
      <c r="B61" s="258"/>
      <c r="C61" s="141"/>
      <c r="D61" s="295"/>
      <c r="E61" s="296"/>
      <c r="F61" s="404"/>
      <c r="G61" s="404"/>
      <c r="H61" s="404"/>
      <c r="J61" s="405"/>
      <c r="K61" s="143"/>
      <c r="L61" s="143"/>
      <c r="M61" s="143"/>
      <c r="N61" s="143"/>
    </row>
    <row r="62" spans="2:14" s="207" customFormat="1" ht="2" customHeight="1">
      <c r="B62" s="162"/>
      <c r="C62" s="141"/>
      <c r="D62" s="144"/>
      <c r="E62" s="144"/>
      <c r="F62" s="145"/>
      <c r="J62" s="405"/>
      <c r="K62" s="143"/>
      <c r="L62" s="143"/>
      <c r="M62" s="143"/>
      <c r="N62" s="143"/>
    </row>
    <row r="63" spans="2:14" ht="15" customHeight="1">
      <c r="B63" s="258"/>
      <c r="C63" s="141"/>
      <c r="D63" s="295"/>
      <c r="E63" s="296"/>
      <c r="F63" s="404"/>
      <c r="G63" s="404"/>
      <c r="H63" s="404"/>
      <c r="J63" s="405"/>
      <c r="K63" s="143"/>
      <c r="L63" s="143"/>
      <c r="M63" s="143"/>
      <c r="N63" s="143"/>
    </row>
    <row r="64" spans="2:14" s="207" customFormat="1" ht="2" customHeight="1">
      <c r="B64" s="162"/>
      <c r="C64" s="141"/>
      <c r="D64" s="144"/>
      <c r="E64" s="144"/>
      <c r="F64" s="145"/>
      <c r="J64" s="405"/>
      <c r="K64" s="143"/>
      <c r="L64" s="143"/>
      <c r="M64" s="143"/>
      <c r="N64" s="143"/>
    </row>
    <row r="65" spans="2:14" ht="15" customHeight="1">
      <c r="B65" s="258"/>
      <c r="C65" s="141"/>
      <c r="D65" s="295"/>
      <c r="E65" s="296"/>
      <c r="F65" s="404"/>
      <c r="G65" s="404"/>
      <c r="H65" s="404"/>
      <c r="J65" s="405"/>
      <c r="K65" s="143"/>
      <c r="L65" s="143"/>
      <c r="M65" s="143"/>
      <c r="N65" s="143"/>
    </row>
    <row r="66" spans="2:14" s="207" customFormat="1" ht="2" customHeight="1">
      <c r="B66" s="162"/>
      <c r="C66" s="141"/>
      <c r="D66" s="144"/>
      <c r="E66" s="144"/>
      <c r="F66" s="145"/>
      <c r="J66" s="405"/>
      <c r="K66" s="143"/>
      <c r="L66" s="143"/>
      <c r="M66" s="143"/>
      <c r="N66" s="143"/>
    </row>
    <row r="67" spans="2:14" ht="15" customHeight="1">
      <c r="B67" s="258"/>
      <c r="C67" s="141"/>
      <c r="D67" s="295"/>
      <c r="E67" s="296"/>
      <c r="F67" s="404"/>
      <c r="G67" s="404"/>
      <c r="H67" s="404"/>
      <c r="J67" s="405"/>
      <c r="K67" s="143"/>
      <c r="L67" s="143"/>
      <c r="M67" s="143"/>
      <c r="N67" s="143"/>
    </row>
    <row r="68" spans="2:14" s="207" customFormat="1" ht="2" customHeight="1">
      <c r="B68" s="162"/>
      <c r="C68" s="141"/>
      <c r="D68" s="144"/>
      <c r="E68" s="144"/>
      <c r="F68" s="145"/>
      <c r="J68" s="405"/>
      <c r="K68" s="143"/>
      <c r="L68" s="143"/>
      <c r="M68" s="143"/>
      <c r="N68" s="143"/>
    </row>
    <row r="69" spans="2:14" ht="15" customHeight="1">
      <c r="B69" s="258"/>
      <c r="C69" s="141"/>
      <c r="D69" s="295"/>
      <c r="E69" s="296"/>
      <c r="F69" s="404"/>
      <c r="G69" s="404"/>
      <c r="H69" s="404"/>
      <c r="J69" s="405"/>
      <c r="K69" s="143"/>
      <c r="L69" s="143"/>
      <c r="M69" s="143"/>
      <c r="N69" s="143"/>
    </row>
    <row r="70" spans="2:14" s="207" customFormat="1" ht="2" customHeight="1">
      <c r="B70" s="162"/>
      <c r="C70" s="141"/>
      <c r="D70" s="144"/>
      <c r="E70" s="144"/>
      <c r="F70" s="145"/>
      <c r="J70" s="405"/>
      <c r="K70" s="143"/>
      <c r="L70" s="143"/>
      <c r="M70" s="143"/>
      <c r="N70" s="143"/>
    </row>
    <row r="71" spans="2:14" ht="15" customHeight="1">
      <c r="B71" s="258"/>
      <c r="C71" s="141"/>
      <c r="D71" s="295"/>
      <c r="E71" s="296"/>
      <c r="F71" s="404"/>
      <c r="G71" s="404"/>
      <c r="H71" s="404"/>
      <c r="J71" s="405"/>
      <c r="K71" s="143"/>
      <c r="L71" s="143"/>
      <c r="M71" s="143"/>
      <c r="N71" s="143"/>
    </row>
    <row r="72" spans="2:14" s="207" customFormat="1" ht="2" customHeight="1">
      <c r="B72" s="162"/>
      <c r="C72" s="141"/>
      <c r="D72" s="144"/>
      <c r="E72" s="144"/>
      <c r="F72" s="145"/>
      <c r="J72" s="405"/>
      <c r="K72" s="143"/>
      <c r="L72" s="143"/>
      <c r="M72" s="143"/>
      <c r="N72" s="143"/>
    </row>
    <row r="73" spans="2:14" ht="15" customHeight="1">
      <c r="B73" s="258"/>
      <c r="C73" s="141"/>
      <c r="D73" s="295"/>
      <c r="E73" s="296"/>
      <c r="F73" s="404"/>
      <c r="G73" s="404"/>
      <c r="H73" s="404"/>
      <c r="J73" s="405"/>
      <c r="K73" s="143"/>
      <c r="L73" s="143"/>
      <c r="M73" s="143"/>
      <c r="N73" s="143"/>
    </row>
    <row r="74" spans="2:14" s="207" customFormat="1" ht="2" customHeight="1">
      <c r="B74" s="162"/>
      <c r="C74" s="141"/>
      <c r="D74" s="144"/>
      <c r="E74" s="144"/>
      <c r="F74" s="145"/>
      <c r="J74" s="405"/>
      <c r="K74" s="143"/>
      <c r="L74" s="143"/>
      <c r="M74" s="143"/>
      <c r="N74" s="143"/>
    </row>
    <row r="75" spans="2:14" ht="15" customHeight="1">
      <c r="B75" s="258"/>
      <c r="C75" s="141"/>
      <c r="D75" s="295"/>
      <c r="E75" s="296"/>
      <c r="F75" s="404"/>
      <c r="G75" s="404"/>
      <c r="H75" s="404"/>
      <c r="J75" s="405"/>
      <c r="K75" s="143"/>
      <c r="L75" s="143"/>
      <c r="M75" s="143"/>
      <c r="N75" s="143"/>
    </row>
    <row r="76" spans="2:14" s="207" customFormat="1" ht="2" customHeight="1">
      <c r="B76" s="162"/>
      <c r="C76" s="141"/>
      <c r="D76" s="144"/>
      <c r="E76" s="144"/>
      <c r="F76" s="145"/>
      <c r="J76" s="405"/>
      <c r="K76" s="143"/>
      <c r="L76" s="143"/>
      <c r="M76" s="143"/>
      <c r="N76" s="143"/>
    </row>
    <row r="77" spans="2:14" ht="15" customHeight="1">
      <c r="B77" s="258"/>
      <c r="C77" s="141"/>
      <c r="D77" s="295"/>
      <c r="E77" s="296"/>
      <c r="F77" s="404"/>
      <c r="G77" s="404"/>
      <c r="H77" s="404"/>
      <c r="J77" s="405"/>
      <c r="K77" s="143"/>
      <c r="L77" s="143"/>
      <c r="M77" s="143"/>
      <c r="N77" s="143"/>
    </row>
    <row r="78" spans="2:14" s="207" customFormat="1" ht="2" customHeight="1">
      <c r="B78" s="162"/>
      <c r="C78" s="141"/>
      <c r="D78" s="144"/>
      <c r="E78" s="144"/>
      <c r="F78" s="145"/>
      <c r="J78" s="405"/>
      <c r="K78" s="143"/>
      <c r="L78" s="143"/>
      <c r="M78" s="143"/>
      <c r="N78" s="143"/>
    </row>
    <row r="79" spans="2:14" ht="15" customHeight="1" thickBot="1">
      <c r="B79" s="258"/>
      <c r="C79" s="141"/>
      <c r="D79" s="295"/>
      <c r="E79" s="296"/>
      <c r="F79" s="404"/>
      <c r="G79" s="404"/>
      <c r="H79" s="404"/>
      <c r="J79" s="406"/>
      <c r="K79" s="143"/>
      <c r="L79" s="143"/>
      <c r="M79" s="143"/>
      <c r="N79" s="143"/>
    </row>
    <row r="80" spans="2:14" s="207" customFormat="1" ht="14" thickTop="1">
      <c r="J80" s="254"/>
      <c r="K80" s="208"/>
      <c r="L80" s="208"/>
      <c r="M80" s="208"/>
      <c r="N80" s="208"/>
    </row>
    <row r="81" spans="10:14" s="207" customFormat="1">
      <c r="J81" s="254"/>
      <c r="K81" s="208"/>
      <c r="L81" s="208"/>
      <c r="M81" s="208"/>
      <c r="N81" s="208"/>
    </row>
    <row r="82" spans="10:14" s="207" customFormat="1">
      <c r="J82" s="254"/>
      <c r="K82" s="208"/>
      <c r="L82" s="208"/>
      <c r="M82" s="208"/>
      <c r="N82" s="208"/>
    </row>
    <row r="83" spans="10:14" s="207" customFormat="1">
      <c r="J83" s="254"/>
      <c r="K83" s="208"/>
      <c r="L83" s="208"/>
      <c r="M83" s="208"/>
      <c r="N83" s="208"/>
    </row>
    <row r="84" spans="10:14" s="207" customFormat="1">
      <c r="J84" s="254"/>
      <c r="K84" s="208"/>
      <c r="L84" s="208"/>
      <c r="M84" s="208"/>
      <c r="N84" s="208"/>
    </row>
    <row r="85" spans="10:14" s="207" customFormat="1">
      <c r="J85" s="254"/>
      <c r="K85" s="208"/>
      <c r="L85" s="208"/>
      <c r="M85" s="208"/>
      <c r="N85" s="208"/>
    </row>
    <row r="86" spans="10:14" s="207" customFormat="1">
      <c r="J86" s="254"/>
      <c r="K86" s="208"/>
      <c r="L86" s="208"/>
      <c r="M86" s="208"/>
      <c r="N86" s="208"/>
    </row>
    <row r="87" spans="10:14" s="207" customFormat="1">
      <c r="J87" s="254"/>
      <c r="K87" s="208"/>
      <c r="L87" s="208"/>
      <c r="M87" s="208"/>
      <c r="N87" s="208"/>
    </row>
    <row r="88" spans="10:14" s="207" customFormat="1">
      <c r="J88" s="254"/>
      <c r="K88" s="208"/>
      <c r="L88" s="208"/>
      <c r="M88" s="208"/>
      <c r="N88" s="208"/>
    </row>
    <row r="89" spans="10:14" s="207" customFormat="1">
      <c r="J89" s="254"/>
      <c r="K89" s="208"/>
      <c r="L89" s="208"/>
      <c r="M89" s="208"/>
      <c r="N89" s="208"/>
    </row>
    <row r="90" spans="10:14" s="207" customFormat="1">
      <c r="J90" s="254"/>
      <c r="K90" s="208"/>
      <c r="L90" s="208"/>
      <c r="M90" s="208"/>
      <c r="N90" s="208"/>
    </row>
    <row r="91" spans="10:14" s="207" customFormat="1">
      <c r="J91" s="254"/>
      <c r="K91" s="208"/>
      <c r="L91" s="208"/>
      <c r="M91" s="208"/>
      <c r="N91" s="208"/>
    </row>
    <row r="92" spans="10:14" s="207" customFormat="1">
      <c r="J92" s="254"/>
      <c r="K92" s="208"/>
      <c r="L92" s="208"/>
      <c r="M92" s="208"/>
      <c r="N92" s="208"/>
    </row>
    <row r="93" spans="10:14" s="207" customFormat="1">
      <c r="J93" s="254"/>
      <c r="K93" s="208"/>
      <c r="L93" s="208"/>
      <c r="M93" s="208"/>
      <c r="N93" s="208"/>
    </row>
    <row r="94" spans="10:14" s="207" customFormat="1">
      <c r="J94" s="254"/>
      <c r="K94" s="208"/>
      <c r="L94" s="208"/>
      <c r="M94" s="208"/>
      <c r="N94" s="208"/>
    </row>
    <row r="95" spans="10:14" s="207" customFormat="1">
      <c r="J95" s="254"/>
      <c r="K95" s="208"/>
      <c r="L95" s="208"/>
      <c r="M95" s="208"/>
      <c r="N95" s="208"/>
    </row>
    <row r="96" spans="10:14" s="207" customFormat="1">
      <c r="J96" s="254"/>
      <c r="K96" s="208"/>
      <c r="L96" s="208"/>
      <c r="M96" s="208"/>
      <c r="N96" s="208"/>
    </row>
    <row r="97" spans="10:14" s="207" customFormat="1">
      <c r="J97" s="254"/>
      <c r="K97" s="208"/>
      <c r="L97" s="208"/>
      <c r="M97" s="208"/>
      <c r="N97" s="208"/>
    </row>
    <row r="98" spans="10:14" s="207" customFormat="1">
      <c r="J98" s="254"/>
      <c r="K98" s="208"/>
      <c r="L98" s="208"/>
      <c r="M98" s="208"/>
      <c r="N98" s="208"/>
    </row>
    <row r="99" spans="10:14" s="207" customFormat="1">
      <c r="J99" s="254"/>
      <c r="K99" s="208"/>
      <c r="L99" s="208"/>
      <c r="M99" s="208"/>
      <c r="N99" s="208"/>
    </row>
    <row r="100" spans="10:14" s="207" customFormat="1">
      <c r="J100" s="254"/>
      <c r="K100" s="208"/>
      <c r="L100" s="208"/>
      <c r="M100" s="208"/>
      <c r="N100" s="208"/>
    </row>
    <row r="101" spans="10:14" s="207" customFormat="1">
      <c r="J101" s="254"/>
      <c r="K101" s="208"/>
      <c r="L101" s="208"/>
      <c r="M101" s="208"/>
      <c r="N101" s="208"/>
    </row>
    <row r="102" spans="10:14" s="207" customFormat="1">
      <c r="J102" s="254"/>
      <c r="K102" s="208"/>
      <c r="L102" s="208"/>
      <c r="M102" s="208"/>
      <c r="N102" s="208"/>
    </row>
    <row r="103" spans="10:14" s="207" customFormat="1">
      <c r="J103" s="254"/>
      <c r="K103" s="208"/>
      <c r="L103" s="208"/>
      <c r="M103" s="208"/>
      <c r="N103" s="208"/>
    </row>
    <row r="104" spans="10:14" s="207" customFormat="1">
      <c r="J104" s="254"/>
      <c r="K104" s="208"/>
      <c r="L104" s="208"/>
      <c r="M104" s="208"/>
      <c r="N104" s="208"/>
    </row>
    <row r="105" spans="10:14" s="207" customFormat="1">
      <c r="J105" s="254"/>
      <c r="K105" s="208"/>
      <c r="L105" s="208"/>
      <c r="M105" s="208"/>
      <c r="N105" s="208"/>
    </row>
    <row r="106" spans="10:14" s="207" customFormat="1">
      <c r="J106" s="254"/>
      <c r="K106" s="208"/>
      <c r="L106" s="208"/>
      <c r="M106" s="208"/>
      <c r="N106" s="208"/>
    </row>
    <row r="107" spans="10:14" s="207" customFormat="1">
      <c r="J107" s="254"/>
      <c r="K107" s="208"/>
      <c r="L107" s="208"/>
      <c r="M107" s="208"/>
      <c r="N107" s="208"/>
    </row>
    <row r="108" spans="10:14" s="207" customFormat="1">
      <c r="J108" s="254"/>
      <c r="K108" s="208"/>
      <c r="L108" s="208"/>
      <c r="M108" s="208"/>
      <c r="N108" s="208"/>
    </row>
    <row r="109" spans="10:14" s="207" customFormat="1">
      <c r="J109" s="254"/>
      <c r="K109" s="208"/>
      <c r="L109" s="208"/>
      <c r="M109" s="208"/>
      <c r="N109" s="208"/>
    </row>
    <row r="110" spans="10:14" s="207" customFormat="1">
      <c r="J110" s="254"/>
      <c r="K110" s="208"/>
      <c r="L110" s="208"/>
      <c r="M110" s="208"/>
      <c r="N110" s="208"/>
    </row>
    <row r="111" spans="10:14" s="207" customFormat="1">
      <c r="J111" s="254"/>
      <c r="K111" s="208"/>
      <c r="L111" s="208"/>
      <c r="M111" s="208"/>
      <c r="N111" s="208"/>
    </row>
  </sheetData>
  <sheetProtection password="DB53" sheet="1" objects="1" scenarios="1" selectLockedCells="1"/>
  <mergeCells count="47">
    <mergeCell ref="F39:H39"/>
    <mergeCell ref="D9:F9"/>
    <mergeCell ref="F35:H35"/>
    <mergeCell ref="D25:F25"/>
    <mergeCell ref="D29:F29"/>
    <mergeCell ref="D11:F11"/>
    <mergeCell ref="D13:F13"/>
    <mergeCell ref="D27:F27"/>
    <mergeCell ref="D16:F16"/>
    <mergeCell ref="D19:F19"/>
    <mergeCell ref="D22:F22"/>
    <mergeCell ref="D23:F23"/>
    <mergeCell ref="D26:F26"/>
    <mergeCell ref="D18:F18"/>
    <mergeCell ref="D21:F21"/>
    <mergeCell ref="F71:H71"/>
    <mergeCell ref="F73:H73"/>
    <mergeCell ref="F75:H75"/>
    <mergeCell ref="F77:H77"/>
    <mergeCell ref="H27:H29"/>
    <mergeCell ref="F41:H41"/>
    <mergeCell ref="F43:H43"/>
    <mergeCell ref="F45:H45"/>
    <mergeCell ref="F69:H69"/>
    <mergeCell ref="F47:H47"/>
    <mergeCell ref="F49:H49"/>
    <mergeCell ref="F51:H51"/>
    <mergeCell ref="F53:H53"/>
    <mergeCell ref="F55:H55"/>
    <mergeCell ref="F57:H57"/>
    <mergeCell ref="F37:H37"/>
    <mergeCell ref="J1:J29"/>
    <mergeCell ref="H31:K31"/>
    <mergeCell ref="H32:K32"/>
    <mergeCell ref="H33:K33"/>
    <mergeCell ref="J35:J79"/>
    <mergeCell ref="F79:H79"/>
    <mergeCell ref="F59:H59"/>
    <mergeCell ref="F61:H61"/>
    <mergeCell ref="F63:H63"/>
    <mergeCell ref="F65:H65"/>
    <mergeCell ref="F67:H67"/>
    <mergeCell ref="B1:H1"/>
    <mergeCell ref="D3:F3"/>
    <mergeCell ref="D15:F15"/>
    <mergeCell ref="D5:F5"/>
    <mergeCell ref="D7:F7"/>
  </mergeCells>
  <phoneticPr fontId="0" type="noConversion"/>
  <hyperlinks>
    <hyperlink ref="H23" r:id="rId1" tooltip="Overzicht vergoedingen BGN"/>
  </hyperlinks>
  <pageMargins left="0.75" right="0.75" top="1" bottom="1" header="0.5" footer="0.5"/>
  <pageSetup paperSize="9" orientation="portrait" horizontalDpi="4294967293" verticalDpi="4294967293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708"/>
  </sheetPr>
  <dimension ref="A1:Z110"/>
  <sheetViews>
    <sheetView zoomScale="150" zoomScaleNormal="150" zoomScalePageLayoutView="150" workbookViewId="0">
      <selection activeCell="B3" sqref="B3"/>
    </sheetView>
  </sheetViews>
  <sheetFormatPr baseColWidth="10" defaultColWidth="8.83203125" defaultRowHeight="13" x14ac:dyDescent="0"/>
  <cols>
    <col min="1" max="1" width="3.5" style="102" customWidth="1"/>
    <col min="2" max="2" width="142" style="30" customWidth="1"/>
    <col min="3" max="3" width="7.83203125" style="102" customWidth="1"/>
    <col min="4" max="4" width="8.6640625" style="30" customWidth="1"/>
    <col min="5" max="26" width="11.5" style="102" customWidth="1"/>
    <col min="27" max="256" width="11.5" style="30" customWidth="1"/>
    <col min="257" max="16384" width="8.83203125" style="30"/>
  </cols>
  <sheetData>
    <row r="1" spans="2:4" ht="27.75" customHeight="1" thickTop="1" thickBot="1">
      <c r="B1" s="204" t="s">
        <v>124</v>
      </c>
      <c r="C1" s="138"/>
      <c r="D1" s="347"/>
    </row>
    <row r="2" spans="2:4" ht="14" customHeight="1" thickTop="1" thickBot="1">
      <c r="B2" s="102"/>
      <c r="D2" s="348"/>
    </row>
    <row r="3" spans="2:4" ht="15.75" customHeight="1" thickTop="1">
      <c r="B3" s="297"/>
      <c r="D3" s="348"/>
    </row>
    <row r="4" spans="2:4" ht="15.75" customHeight="1">
      <c r="B4" s="298"/>
      <c r="D4" s="348"/>
    </row>
    <row r="5" spans="2:4" ht="15.75" customHeight="1">
      <c r="B5" s="298"/>
      <c r="D5" s="348"/>
    </row>
    <row r="6" spans="2:4" ht="15.75" customHeight="1">
      <c r="B6" s="298"/>
      <c r="D6" s="348"/>
    </row>
    <row r="7" spans="2:4" ht="15.75" customHeight="1">
      <c r="B7" s="298"/>
      <c r="D7" s="348"/>
    </row>
    <row r="8" spans="2:4" ht="15.75" customHeight="1">
      <c r="B8" s="298"/>
      <c r="D8" s="348"/>
    </row>
    <row r="9" spans="2:4" ht="15.75" customHeight="1">
      <c r="B9" s="298"/>
      <c r="D9" s="348"/>
    </row>
    <row r="10" spans="2:4" ht="15.75" customHeight="1">
      <c r="B10" s="298"/>
      <c r="D10" s="348"/>
    </row>
    <row r="11" spans="2:4" ht="15.75" customHeight="1">
      <c r="B11" s="298"/>
      <c r="D11" s="348"/>
    </row>
    <row r="12" spans="2:4" ht="15.75" customHeight="1">
      <c r="B12" s="298"/>
      <c r="D12" s="348"/>
    </row>
    <row r="13" spans="2:4" ht="15.75" customHeight="1">
      <c r="B13" s="298"/>
      <c r="D13" s="348"/>
    </row>
    <row r="14" spans="2:4" ht="15.75" customHeight="1">
      <c r="B14" s="298"/>
      <c r="D14" s="348"/>
    </row>
    <row r="15" spans="2:4" ht="15.75" customHeight="1">
      <c r="B15" s="298"/>
      <c r="D15" s="348"/>
    </row>
    <row r="16" spans="2:4" ht="15.75" customHeight="1">
      <c r="B16" s="298"/>
      <c r="D16" s="348"/>
    </row>
    <row r="17" spans="1:4" ht="15.75" customHeight="1">
      <c r="B17" s="298"/>
      <c r="D17" s="348"/>
    </row>
    <row r="18" spans="1:4" ht="15.75" customHeight="1">
      <c r="B18" s="298"/>
      <c r="D18" s="348"/>
    </row>
    <row r="19" spans="1:4" ht="15.75" customHeight="1">
      <c r="B19" s="298"/>
      <c r="D19" s="348"/>
    </row>
    <row r="20" spans="1:4" ht="15.75" customHeight="1">
      <c r="B20" s="298"/>
      <c r="D20" s="348"/>
    </row>
    <row r="21" spans="1:4" ht="15.75" customHeight="1">
      <c r="B21" s="298"/>
      <c r="D21" s="348"/>
    </row>
    <row r="22" spans="1:4" ht="15.75" customHeight="1">
      <c r="B22" s="298"/>
      <c r="D22" s="348"/>
    </row>
    <row r="23" spans="1:4" ht="15.75" customHeight="1">
      <c r="B23" s="298"/>
      <c r="D23" s="348"/>
    </row>
    <row r="24" spans="1:4" ht="15.75" customHeight="1">
      <c r="B24" s="298"/>
      <c r="D24" s="348"/>
    </row>
    <row r="25" spans="1:4" ht="15.75" customHeight="1">
      <c r="B25" s="298"/>
      <c r="D25" s="348"/>
    </row>
    <row r="26" spans="1:4" ht="15.75" customHeight="1">
      <c r="B26" s="298"/>
      <c r="D26" s="348"/>
    </row>
    <row r="27" spans="1:4" ht="15.75" customHeight="1">
      <c r="B27" s="298"/>
      <c r="D27" s="348"/>
    </row>
    <row r="28" spans="1:4" ht="15.75" customHeight="1">
      <c r="A28" s="138"/>
      <c r="B28" s="298"/>
      <c r="C28" s="138"/>
      <c r="D28" s="348"/>
    </row>
    <row r="29" spans="1:4" ht="15.75" customHeight="1">
      <c r="B29" s="298"/>
      <c r="D29" s="348"/>
    </row>
    <row r="30" spans="1:4" ht="16" customHeight="1">
      <c r="B30" s="298"/>
      <c r="D30" s="348"/>
    </row>
    <row r="31" spans="1:4" ht="16" customHeight="1">
      <c r="B31" s="298"/>
      <c r="D31" s="385"/>
    </row>
    <row r="32" spans="1:4" ht="16" customHeight="1">
      <c r="B32" s="298"/>
      <c r="D32" s="385"/>
    </row>
    <row r="33" spans="2:4" ht="16" customHeight="1">
      <c r="B33" s="298"/>
      <c r="D33" s="385"/>
    </row>
    <row r="34" spans="2:4" ht="16" customHeight="1">
      <c r="B34" s="298"/>
      <c r="D34" s="385"/>
    </row>
    <row r="35" spans="2:4" ht="16" customHeight="1">
      <c r="B35" s="298"/>
      <c r="D35" s="385"/>
    </row>
    <row r="36" spans="2:4" ht="16" customHeight="1">
      <c r="B36" s="298"/>
      <c r="D36" s="385"/>
    </row>
    <row r="37" spans="2:4" ht="16" customHeight="1">
      <c r="B37" s="298"/>
      <c r="D37" s="385"/>
    </row>
    <row r="38" spans="2:4" ht="16" customHeight="1">
      <c r="B38" s="298"/>
      <c r="D38" s="385"/>
    </row>
    <row r="39" spans="2:4" ht="16" customHeight="1">
      <c r="B39" s="298"/>
      <c r="D39" s="385"/>
    </row>
    <row r="40" spans="2:4" ht="16" customHeight="1">
      <c r="B40" s="298"/>
      <c r="D40" s="385"/>
    </row>
    <row r="41" spans="2:4" ht="16" customHeight="1">
      <c r="B41" s="298"/>
      <c r="D41" s="385"/>
    </row>
    <row r="42" spans="2:4" ht="16" customHeight="1">
      <c r="B42" s="298"/>
      <c r="D42" s="385"/>
    </row>
    <row r="43" spans="2:4" ht="16" customHeight="1">
      <c r="B43" s="298"/>
      <c r="D43" s="385"/>
    </row>
    <row r="44" spans="2:4" ht="16" customHeight="1">
      <c r="B44" s="298"/>
      <c r="D44" s="385"/>
    </row>
    <row r="45" spans="2:4" ht="16" customHeight="1">
      <c r="B45" s="298"/>
      <c r="D45" s="385"/>
    </row>
    <row r="46" spans="2:4" ht="16" customHeight="1">
      <c r="B46" s="298"/>
      <c r="D46" s="385"/>
    </row>
    <row r="47" spans="2:4" ht="16" customHeight="1">
      <c r="B47" s="298"/>
      <c r="D47" s="385"/>
    </row>
    <row r="48" spans="2:4" ht="16" customHeight="1">
      <c r="B48" s="298"/>
      <c r="D48" s="385"/>
    </row>
    <row r="49" spans="2:4" ht="16" customHeight="1">
      <c r="B49" s="298"/>
      <c r="D49" s="385"/>
    </row>
    <row r="50" spans="2:4" ht="16" customHeight="1">
      <c r="B50" s="298"/>
      <c r="D50" s="385"/>
    </row>
    <row r="51" spans="2:4" ht="16" customHeight="1">
      <c r="B51" s="298"/>
      <c r="D51" s="385"/>
    </row>
    <row r="52" spans="2:4" ht="16" customHeight="1">
      <c r="B52" s="298"/>
      <c r="D52" s="385"/>
    </row>
    <row r="53" spans="2:4" ht="16" customHeight="1">
      <c r="B53" s="298"/>
      <c r="D53" s="385"/>
    </row>
    <row r="54" spans="2:4" ht="16" customHeight="1">
      <c r="B54" s="298"/>
      <c r="D54" s="385"/>
    </row>
    <row r="55" spans="2:4" ht="16" customHeight="1">
      <c r="B55" s="298"/>
      <c r="D55" s="385"/>
    </row>
    <row r="56" spans="2:4" ht="16" customHeight="1">
      <c r="B56" s="298"/>
      <c r="D56" s="385"/>
    </row>
    <row r="57" spans="2:4" ht="16" customHeight="1">
      <c r="B57" s="298"/>
      <c r="D57" s="385"/>
    </row>
    <row r="58" spans="2:4" ht="16" customHeight="1">
      <c r="B58" s="298"/>
      <c r="D58" s="385"/>
    </row>
    <row r="59" spans="2:4" ht="16" customHeight="1">
      <c r="B59" s="298"/>
      <c r="D59" s="385"/>
    </row>
    <row r="60" spans="2:4" ht="16" customHeight="1">
      <c r="B60" s="298"/>
      <c r="D60" s="385"/>
    </row>
    <row r="61" spans="2:4" ht="16" customHeight="1">
      <c r="B61" s="298"/>
      <c r="D61" s="385"/>
    </row>
    <row r="62" spans="2:4" ht="16" customHeight="1">
      <c r="B62" s="298"/>
      <c r="D62" s="385"/>
    </row>
    <row r="63" spans="2:4" ht="16" customHeight="1">
      <c r="B63" s="298"/>
      <c r="D63" s="385"/>
    </row>
    <row r="64" spans="2:4" ht="16" customHeight="1">
      <c r="B64" s="298"/>
      <c r="D64" s="385"/>
    </row>
    <row r="65" spans="2:4" ht="16" customHeight="1" thickBot="1">
      <c r="B65" s="299"/>
      <c r="D65" s="386"/>
    </row>
    <row r="66" spans="2:4" ht="14" thickTop="1">
      <c r="B66" s="102"/>
      <c r="D66" s="102"/>
    </row>
    <row r="67" spans="2:4">
      <c r="B67" s="102"/>
      <c r="D67" s="102"/>
    </row>
    <row r="68" spans="2:4">
      <c r="B68" s="102"/>
      <c r="D68" s="102"/>
    </row>
    <row r="69" spans="2:4">
      <c r="B69" s="102"/>
      <c r="D69" s="102"/>
    </row>
    <row r="70" spans="2:4">
      <c r="B70" s="102"/>
      <c r="D70" s="102"/>
    </row>
    <row r="71" spans="2:4">
      <c r="B71" s="102"/>
      <c r="D71" s="102"/>
    </row>
    <row r="72" spans="2:4">
      <c r="B72" s="102"/>
      <c r="D72" s="102"/>
    </row>
    <row r="73" spans="2:4">
      <c r="B73" s="102"/>
      <c r="D73" s="102"/>
    </row>
    <row r="74" spans="2:4">
      <c r="B74" s="102"/>
      <c r="D74" s="102"/>
    </row>
    <row r="75" spans="2:4">
      <c r="B75" s="102"/>
      <c r="D75" s="102"/>
    </row>
    <row r="76" spans="2:4">
      <c r="B76" s="102"/>
      <c r="D76" s="102"/>
    </row>
    <row r="77" spans="2:4">
      <c r="B77" s="102"/>
      <c r="D77" s="102"/>
    </row>
    <row r="78" spans="2:4">
      <c r="B78" s="102"/>
      <c r="D78" s="102"/>
    </row>
    <row r="79" spans="2:4">
      <c r="B79" s="102"/>
      <c r="D79" s="102"/>
    </row>
    <row r="80" spans="2:4">
      <c r="B80" s="102"/>
      <c r="D80" s="102"/>
    </row>
    <row r="81" spans="2:4">
      <c r="B81" s="102"/>
      <c r="D81" s="102"/>
    </row>
    <row r="82" spans="2:4">
      <c r="B82" s="102"/>
      <c r="D82" s="102"/>
    </row>
    <row r="83" spans="2:4">
      <c r="B83" s="102"/>
      <c r="D83" s="102"/>
    </row>
    <row r="84" spans="2:4">
      <c r="B84" s="102"/>
      <c r="D84" s="102"/>
    </row>
    <row r="85" spans="2:4">
      <c r="B85" s="102"/>
      <c r="D85" s="102"/>
    </row>
    <row r="86" spans="2:4">
      <c r="B86" s="102"/>
      <c r="D86" s="102"/>
    </row>
    <row r="87" spans="2:4">
      <c r="B87" s="102"/>
      <c r="D87" s="102"/>
    </row>
    <row r="88" spans="2:4">
      <c r="B88" s="102"/>
      <c r="D88" s="102"/>
    </row>
    <row r="89" spans="2:4">
      <c r="B89" s="102"/>
      <c r="D89" s="102"/>
    </row>
    <row r="90" spans="2:4">
      <c r="B90" s="102"/>
      <c r="D90" s="102"/>
    </row>
    <row r="91" spans="2:4">
      <c r="B91" s="102"/>
      <c r="D91" s="102"/>
    </row>
    <row r="92" spans="2:4">
      <c r="B92" s="102"/>
      <c r="D92" s="102"/>
    </row>
    <row r="93" spans="2:4">
      <c r="B93" s="102"/>
      <c r="D93" s="102"/>
    </row>
    <row r="94" spans="2:4">
      <c r="B94" s="102"/>
      <c r="D94" s="102"/>
    </row>
    <row r="95" spans="2:4">
      <c r="B95" s="102"/>
      <c r="D95" s="102"/>
    </row>
    <row r="96" spans="2:4">
      <c r="B96" s="102"/>
      <c r="D96" s="102"/>
    </row>
    <row r="97" spans="2:4">
      <c r="B97" s="102"/>
      <c r="D97" s="102"/>
    </row>
    <row r="98" spans="2:4">
      <c r="B98" s="102"/>
      <c r="D98" s="102"/>
    </row>
    <row r="99" spans="2:4">
      <c r="B99" s="102"/>
      <c r="D99" s="102"/>
    </row>
    <row r="100" spans="2:4">
      <c r="B100" s="102"/>
      <c r="D100" s="102"/>
    </row>
    <row r="101" spans="2:4">
      <c r="B101" s="102"/>
      <c r="D101" s="102"/>
    </row>
    <row r="102" spans="2:4">
      <c r="B102" s="102"/>
      <c r="D102" s="102"/>
    </row>
    <row r="103" spans="2:4">
      <c r="B103" s="102"/>
      <c r="D103" s="102"/>
    </row>
    <row r="104" spans="2:4">
      <c r="B104" s="102"/>
      <c r="D104" s="102"/>
    </row>
    <row r="105" spans="2:4">
      <c r="B105" s="102"/>
      <c r="D105" s="102"/>
    </row>
    <row r="106" spans="2:4">
      <c r="B106" s="102"/>
      <c r="D106" s="102"/>
    </row>
    <row r="107" spans="2:4">
      <c r="B107" s="102"/>
      <c r="D107" s="102"/>
    </row>
    <row r="108" spans="2:4">
      <c r="B108" s="102"/>
      <c r="D108" s="102"/>
    </row>
    <row r="109" spans="2:4">
      <c r="B109" s="102"/>
      <c r="D109" s="102"/>
    </row>
    <row r="110" spans="2:4">
      <c r="B110" s="102"/>
      <c r="D110" s="102"/>
    </row>
  </sheetData>
  <sheetProtection password="CE6F" sheet="1" objects="1" scenarios="1" selectLockedCells="1"/>
  <mergeCells count="1">
    <mergeCell ref="D1:D65"/>
  </mergeCells>
  <phoneticPr fontId="0" type="noConversion"/>
  <pageMargins left="0.75" right="0.75" top="1" bottom="1" header="0.5" footer="0.5"/>
  <pageSetup paperSize="9" orientation="portrait" horizontalDpi="4294967293" verticalDpi="429496729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708"/>
  </sheetPr>
  <dimension ref="A1:S133"/>
  <sheetViews>
    <sheetView zoomScale="150" zoomScaleNormal="150" zoomScalePageLayoutView="150" workbookViewId="0">
      <selection activeCell="D35" sqref="D35:E35"/>
    </sheetView>
  </sheetViews>
  <sheetFormatPr baseColWidth="10" defaultColWidth="8.83203125" defaultRowHeight="13" x14ac:dyDescent="0"/>
  <cols>
    <col min="1" max="1" width="3.5" style="83" customWidth="1"/>
    <col min="2" max="2" width="29" style="29" bestFit="1" customWidth="1"/>
    <col min="3" max="3" width="3.1640625" style="30" customWidth="1"/>
    <col min="4" max="4" width="6.6640625" style="29" customWidth="1"/>
    <col min="5" max="5" width="15.5" style="29" customWidth="1"/>
    <col min="6" max="6" width="25.6640625" style="29" customWidth="1"/>
    <col min="7" max="7" width="26.83203125" style="29" customWidth="1"/>
    <col min="8" max="8" width="11.5" style="29" customWidth="1"/>
    <col min="9" max="9" width="6" style="29" customWidth="1"/>
    <col min="10" max="10" width="1.6640625" style="29" customWidth="1"/>
    <col min="11" max="11" width="17.5" style="29" customWidth="1"/>
    <col min="12" max="12" width="6" style="83" customWidth="1"/>
    <col min="13" max="13" width="8.83203125" style="29" customWidth="1"/>
    <col min="14" max="19" width="11.5" style="83" customWidth="1"/>
    <col min="20" max="256" width="11.5" style="29" customWidth="1"/>
    <col min="257" max="16384" width="8.83203125" style="29"/>
  </cols>
  <sheetData>
    <row r="1" spans="2:13" ht="27.75" customHeight="1" thickTop="1" thickBot="1">
      <c r="B1" s="407" t="s">
        <v>60</v>
      </c>
      <c r="C1" s="440"/>
      <c r="D1" s="440"/>
      <c r="E1" s="440"/>
      <c r="F1" s="440"/>
      <c r="G1" s="440"/>
      <c r="H1" s="440"/>
      <c r="I1" s="440"/>
      <c r="J1" s="408"/>
      <c r="K1" s="409"/>
      <c r="L1" s="152"/>
      <c r="M1" s="438"/>
    </row>
    <row r="2" spans="2:13" s="83" customFormat="1" ht="14" customHeight="1" thickTop="1">
      <c r="C2" s="102"/>
      <c r="F2" s="83" t="s">
        <v>24</v>
      </c>
      <c r="M2" s="439"/>
    </row>
    <row r="3" spans="2:13" ht="15" customHeight="1">
      <c r="B3" s="201" t="s">
        <v>0</v>
      </c>
      <c r="C3" s="139"/>
      <c r="D3" s="435" t="str">
        <f>PERSOONSGEGEVENS!$D$15</f>
        <v>Jan Jansen</v>
      </c>
      <c r="E3" s="436"/>
      <c r="F3" s="436"/>
      <c r="G3" s="436"/>
      <c r="H3" s="436"/>
      <c r="I3" s="437"/>
      <c r="J3" s="150"/>
      <c r="K3" s="150"/>
      <c r="M3" s="439"/>
    </row>
    <row r="4" spans="2:13" s="83" customFormat="1" ht="2" customHeight="1">
      <c r="B4" s="157"/>
      <c r="C4" s="139"/>
      <c r="D4" s="155"/>
      <c r="E4" s="155"/>
      <c r="F4" s="155"/>
      <c r="G4" s="149"/>
      <c r="H4" s="149"/>
      <c r="I4" s="149"/>
      <c r="J4" s="150"/>
      <c r="K4" s="150"/>
      <c r="M4" s="439"/>
    </row>
    <row r="5" spans="2:13" ht="15" customHeight="1">
      <c r="B5" s="200" t="s">
        <v>4</v>
      </c>
      <c r="C5" s="140"/>
      <c r="D5" s="416" t="str">
        <f>PERSOONSGEGEVENS!$D$16</f>
        <v>Dorpsstraat 1</v>
      </c>
      <c r="E5" s="436"/>
      <c r="F5" s="436"/>
      <c r="G5" s="436"/>
      <c r="H5" s="436"/>
      <c r="I5" s="437"/>
      <c r="J5" s="150"/>
      <c r="K5" s="150"/>
      <c r="M5" s="439"/>
    </row>
    <row r="6" spans="2:13" s="83" customFormat="1" ht="2" customHeight="1">
      <c r="B6" s="87"/>
      <c r="C6" s="140"/>
      <c r="D6" s="140"/>
      <c r="E6" s="140"/>
      <c r="F6" s="140"/>
      <c r="G6" s="149"/>
      <c r="H6" s="149"/>
      <c r="I6" s="149"/>
      <c r="J6" s="150"/>
      <c r="K6" s="150"/>
      <c r="M6" s="439"/>
    </row>
    <row r="7" spans="2:13" ht="15" customHeight="1">
      <c r="B7" s="200" t="s">
        <v>6</v>
      </c>
      <c r="C7" s="206"/>
      <c r="D7" s="416" t="str">
        <f>PERSOONSGEGEVENS!$D$18</f>
        <v>Volendam</v>
      </c>
      <c r="E7" s="436"/>
      <c r="F7" s="436"/>
      <c r="G7" s="436"/>
      <c r="H7" s="436"/>
      <c r="I7" s="437"/>
      <c r="J7" s="150"/>
      <c r="K7" s="150"/>
      <c r="M7" s="439"/>
    </row>
    <row r="8" spans="2:13" s="83" customFormat="1" ht="2" customHeight="1">
      <c r="B8" s="87"/>
      <c r="C8" s="140"/>
      <c r="D8" s="140"/>
      <c r="E8" s="140"/>
      <c r="F8" s="140"/>
      <c r="G8" s="149"/>
      <c r="H8" s="149"/>
      <c r="I8" s="149"/>
      <c r="J8" s="150"/>
      <c r="K8" s="150"/>
      <c r="M8" s="439"/>
    </row>
    <row r="9" spans="2:13" ht="15" customHeight="1">
      <c r="B9" s="200" t="s">
        <v>7</v>
      </c>
      <c r="C9" s="140"/>
      <c r="D9" s="416" t="str">
        <f>PERSOONSGEGEVENS!$D$19</f>
        <v>06-12345678</v>
      </c>
      <c r="E9" s="436"/>
      <c r="F9" s="436"/>
      <c r="G9" s="436"/>
      <c r="H9" s="436"/>
      <c r="I9" s="437"/>
      <c r="J9" s="150"/>
      <c r="K9" s="150"/>
      <c r="M9" s="439"/>
    </row>
    <row r="10" spans="2:13" s="83" customFormat="1" ht="2" customHeight="1">
      <c r="B10" s="87"/>
      <c r="C10" s="140"/>
      <c r="D10" s="140"/>
      <c r="E10" s="140"/>
      <c r="F10" s="140"/>
      <c r="G10" s="149"/>
      <c r="H10" s="149"/>
      <c r="I10" s="149"/>
      <c r="J10" s="150"/>
      <c r="K10" s="150"/>
      <c r="M10" s="439"/>
    </row>
    <row r="11" spans="2:13" ht="15" customHeight="1">
      <c r="B11" s="200" t="s">
        <v>46</v>
      </c>
      <c r="C11" s="140"/>
      <c r="D11" s="416" t="str">
        <f>PERSOONSGEGEVENS!$D$22</f>
        <v>janjansen@internet.nl</v>
      </c>
      <c r="E11" s="436"/>
      <c r="F11" s="436"/>
      <c r="G11" s="436"/>
      <c r="H11" s="436"/>
      <c r="I11" s="437"/>
      <c r="J11" s="150"/>
      <c r="K11" s="150"/>
      <c r="M11" s="439"/>
    </row>
    <row r="12" spans="2:13" s="83" customFormat="1" ht="2" customHeight="1">
      <c r="B12" s="87"/>
      <c r="C12" s="140"/>
      <c r="D12" s="140"/>
      <c r="E12" s="140"/>
      <c r="F12" s="140"/>
      <c r="G12" s="149"/>
      <c r="H12" s="149"/>
      <c r="I12" s="149"/>
      <c r="J12" s="150"/>
      <c r="K12" s="150"/>
      <c r="M12" s="439"/>
    </row>
    <row r="13" spans="2:13" ht="15" customHeight="1">
      <c r="B13" s="200" t="s">
        <v>28</v>
      </c>
      <c r="C13" s="140"/>
      <c r="D13" s="425">
        <f>PERSOONSGEGEVENS!$D$20</f>
        <v>21916</v>
      </c>
      <c r="E13" s="418"/>
      <c r="F13" s="148"/>
      <c r="G13" s="149"/>
      <c r="H13" s="149"/>
      <c r="I13" s="149"/>
      <c r="J13" s="150"/>
      <c r="K13" s="150"/>
      <c r="M13" s="439"/>
    </row>
    <row r="14" spans="2:13" s="83" customFormat="1" ht="2" customHeight="1">
      <c r="B14" s="87"/>
      <c r="C14" s="140"/>
      <c r="D14" s="148"/>
      <c r="E14" s="148"/>
      <c r="F14" s="148"/>
      <c r="G14" s="149"/>
      <c r="H14" s="149"/>
      <c r="I14" s="149"/>
      <c r="J14" s="150"/>
      <c r="K14" s="150"/>
      <c r="M14" s="439"/>
    </row>
    <row r="15" spans="2:13" ht="15" customHeight="1">
      <c r="B15" s="200" t="s">
        <v>1</v>
      </c>
      <c r="C15" s="140"/>
      <c r="D15" s="426">
        <f>GEWICHT!$F$7</f>
        <v>175</v>
      </c>
      <c r="E15" s="418"/>
      <c r="F15" s="110"/>
      <c r="G15" s="219"/>
      <c r="H15" s="228"/>
      <c r="I15" s="228"/>
      <c r="J15" s="228"/>
      <c r="K15" s="228"/>
      <c r="M15" s="439"/>
    </row>
    <row r="16" spans="2:13" s="83" customFormat="1" ht="2" customHeight="1">
      <c r="B16" s="87"/>
      <c r="C16" s="140"/>
      <c r="D16" s="156"/>
      <c r="E16" s="156"/>
      <c r="F16" s="110"/>
      <c r="G16" s="219"/>
      <c r="H16" s="228"/>
      <c r="I16" s="228"/>
      <c r="J16" s="228"/>
      <c r="K16" s="228"/>
      <c r="M16" s="439"/>
    </row>
    <row r="17" spans="2:13" ht="15" customHeight="1">
      <c r="B17" s="201" t="s">
        <v>2</v>
      </c>
      <c r="C17" s="141"/>
      <c r="D17" s="426">
        <f>GEWICHT!$H$11</f>
        <v>97.9</v>
      </c>
      <c r="E17" s="418"/>
      <c r="F17" s="110"/>
      <c r="G17" s="219"/>
      <c r="H17" s="228"/>
      <c r="I17" s="228"/>
      <c r="J17" s="228"/>
      <c r="K17" s="228"/>
      <c r="M17" s="439"/>
    </row>
    <row r="18" spans="2:13" s="83" customFormat="1" ht="2" customHeight="1">
      <c r="B18" s="157"/>
      <c r="C18" s="141"/>
      <c r="D18" s="156"/>
      <c r="E18" s="156"/>
      <c r="F18" s="110"/>
      <c r="G18" s="219"/>
      <c r="H18" s="228"/>
      <c r="I18" s="228"/>
      <c r="J18" s="228"/>
      <c r="K18" s="228"/>
      <c r="M18" s="439"/>
    </row>
    <row r="19" spans="2:13" ht="15" customHeight="1">
      <c r="B19" s="201" t="s">
        <v>73</v>
      </c>
      <c r="C19" s="141"/>
      <c r="D19" s="426">
        <f>GEWICHT!$L$11</f>
        <v>31.96734693877551</v>
      </c>
      <c r="E19" s="418"/>
      <c r="F19" s="110"/>
      <c r="G19" s="219"/>
      <c r="H19" s="228"/>
      <c r="I19" s="228"/>
      <c r="J19" s="228"/>
      <c r="K19" s="228"/>
      <c r="M19" s="439"/>
    </row>
    <row r="20" spans="2:13" s="83" customFormat="1" ht="2" customHeight="1">
      <c r="B20" s="157"/>
      <c r="C20" s="141"/>
      <c r="D20" s="156"/>
      <c r="E20" s="156"/>
      <c r="F20" s="110"/>
      <c r="G20" s="219"/>
      <c r="H20" s="228"/>
      <c r="I20" s="228"/>
      <c r="J20" s="228"/>
      <c r="K20" s="228"/>
      <c r="M20" s="439"/>
    </row>
    <row r="21" spans="2:13" ht="15" customHeight="1">
      <c r="B21" s="201" t="s">
        <v>74</v>
      </c>
      <c r="C21" s="141"/>
      <c r="D21" s="426">
        <f>IF(D35="","",INDEX(GEWICHT!$B$11:$L$200,MATCH(D35,GEWICHT!$B$11:$B$200,0),11))</f>
        <v>30.987755102040818</v>
      </c>
      <c r="E21" s="418"/>
      <c r="F21" s="110"/>
      <c r="G21" s="219"/>
      <c r="H21" s="228"/>
      <c r="I21" s="228"/>
      <c r="J21" s="228"/>
      <c r="K21" s="228"/>
      <c r="M21" s="439"/>
    </row>
    <row r="22" spans="2:13" s="83" customFormat="1" ht="2" customHeight="1">
      <c r="B22" s="157"/>
      <c r="C22" s="141"/>
      <c r="D22" s="156"/>
      <c r="E22" s="156"/>
      <c r="F22" s="110"/>
      <c r="G22" s="219"/>
      <c r="H22" s="228"/>
      <c r="I22" s="228"/>
      <c r="J22" s="228"/>
      <c r="K22" s="228"/>
      <c r="M22" s="439"/>
    </row>
    <row r="23" spans="2:13" ht="15" customHeight="1">
      <c r="B23" s="201" t="s">
        <v>75</v>
      </c>
      <c r="C23" s="141"/>
      <c r="D23" s="426">
        <f>SUM(D19-D21)</f>
        <v>0.97959183673469141</v>
      </c>
      <c r="E23" s="418"/>
      <c r="F23" s="110"/>
      <c r="G23" s="219"/>
      <c r="H23" s="228"/>
      <c r="I23" s="228"/>
      <c r="J23" s="228"/>
      <c r="K23" s="228"/>
      <c r="M23" s="439"/>
    </row>
    <row r="24" spans="2:13" s="83" customFormat="1" ht="2" customHeight="1">
      <c r="B24" s="157"/>
      <c r="C24" s="141"/>
      <c r="D24" s="156"/>
      <c r="E24" s="156"/>
      <c r="F24" s="110"/>
      <c r="G24" s="219"/>
      <c r="H24" s="228"/>
      <c r="I24" s="228"/>
      <c r="J24" s="228"/>
      <c r="K24" s="228"/>
      <c r="M24" s="439"/>
    </row>
    <row r="25" spans="2:13" ht="15" customHeight="1">
      <c r="B25" s="201" t="s">
        <v>61</v>
      </c>
      <c r="C25" s="141"/>
      <c r="D25" s="426">
        <f>GEWICHT!$H$11</f>
        <v>97.9</v>
      </c>
      <c r="E25" s="418"/>
      <c r="F25" s="110"/>
      <c r="G25" s="219"/>
      <c r="H25" s="228"/>
      <c r="I25" s="228"/>
      <c r="J25" s="228"/>
      <c r="K25" s="228"/>
      <c r="M25" s="439"/>
    </row>
    <row r="26" spans="2:13" s="83" customFormat="1" ht="2" customHeight="1">
      <c r="B26" s="157"/>
      <c r="C26" s="141"/>
      <c r="D26" s="156"/>
      <c r="E26" s="156"/>
      <c r="F26" s="110"/>
      <c r="G26" s="219"/>
      <c r="H26" s="228"/>
      <c r="I26" s="228"/>
      <c r="J26" s="228"/>
      <c r="K26" s="228"/>
      <c r="M26" s="439"/>
    </row>
    <row r="27" spans="2:13" ht="15" customHeight="1">
      <c r="B27" s="201" t="s">
        <v>62</v>
      </c>
      <c r="C27" s="141"/>
      <c r="D27" s="426">
        <f>IF(D35="","",INDEX(GEWICHT!$B$11:$H$200,MATCH(D35,GEWICHT!$B$11:$B$200,0),7))</f>
        <v>94.9</v>
      </c>
      <c r="E27" s="418"/>
      <c r="F27" s="110"/>
      <c r="G27" s="219"/>
      <c r="H27" s="228"/>
      <c r="I27" s="228"/>
      <c r="J27" s="228"/>
      <c r="K27" s="228"/>
      <c r="M27" s="439"/>
    </row>
    <row r="28" spans="2:13" s="83" customFormat="1" ht="2" customHeight="1">
      <c r="B28" s="157"/>
      <c r="C28" s="141"/>
      <c r="D28" s="156"/>
      <c r="E28" s="156"/>
      <c r="F28" s="110"/>
      <c r="G28" s="219"/>
      <c r="H28" s="228"/>
      <c r="I28" s="228"/>
      <c r="J28" s="228"/>
      <c r="K28" s="228"/>
      <c r="M28" s="439"/>
    </row>
    <row r="29" spans="2:13" ht="15" customHeight="1">
      <c r="B29" s="201" t="s">
        <v>63</v>
      </c>
      <c r="C29" s="141"/>
      <c r="D29" s="426">
        <f>SUM(D25-D27)</f>
        <v>3</v>
      </c>
      <c r="E29" s="418"/>
      <c r="F29" s="110"/>
      <c r="G29" s="219"/>
      <c r="H29" s="228"/>
      <c r="I29" s="228"/>
      <c r="J29" s="228"/>
      <c r="K29" s="228"/>
      <c r="M29" s="439"/>
    </row>
    <row r="30" spans="2:13" s="83" customFormat="1" ht="2" customHeight="1">
      <c r="B30" s="157"/>
      <c r="C30" s="141"/>
      <c r="D30" s="156"/>
      <c r="E30" s="156"/>
      <c r="F30" s="110"/>
      <c r="G30" s="219"/>
      <c r="H30" s="228"/>
      <c r="I30" s="228"/>
      <c r="J30" s="228"/>
      <c r="K30" s="228"/>
      <c r="M30" s="439"/>
    </row>
    <row r="31" spans="2:13" ht="15" customHeight="1">
      <c r="B31" s="201" t="s">
        <v>64</v>
      </c>
      <c r="C31" s="141"/>
      <c r="D31" s="426">
        <f>SUM(D29/(D25/100))</f>
        <v>3.0643513789581203</v>
      </c>
      <c r="E31" s="418"/>
      <c r="F31" s="110"/>
      <c r="G31" s="219"/>
      <c r="H31" s="228"/>
      <c r="I31" s="228"/>
      <c r="J31" s="228"/>
      <c r="K31" s="228"/>
      <c r="M31" s="439"/>
    </row>
    <row r="32" spans="2:13" s="83" customFormat="1" ht="2" customHeight="1">
      <c r="B32" s="157"/>
      <c r="C32" s="141"/>
      <c r="D32" s="156"/>
      <c r="E32" s="156"/>
      <c r="F32" s="110"/>
      <c r="G32" s="219"/>
      <c r="H32" s="228"/>
      <c r="I32" s="228"/>
      <c r="J32" s="228"/>
      <c r="K32" s="228"/>
      <c r="M32" s="439"/>
    </row>
    <row r="33" spans="2:13" ht="15" customHeight="1">
      <c r="B33" s="201" t="s">
        <v>65</v>
      </c>
      <c r="C33" s="141"/>
      <c r="D33" s="433">
        <f>GEWICHT!B11</f>
        <v>42075</v>
      </c>
      <c r="E33" s="418"/>
      <c r="F33" s="151"/>
      <c r="G33" s="219"/>
      <c r="H33" s="228"/>
      <c r="I33" s="228"/>
      <c r="J33" s="228"/>
      <c r="K33" s="228"/>
      <c r="M33" s="439"/>
    </row>
    <row r="34" spans="2:13" s="83" customFormat="1" ht="2" customHeight="1">
      <c r="B34" s="157"/>
      <c r="C34" s="141"/>
      <c r="D34" s="151"/>
      <c r="E34" s="151"/>
      <c r="F34" s="151"/>
      <c r="G34" s="219"/>
      <c r="H34" s="228"/>
      <c r="I34" s="228"/>
      <c r="J34" s="228"/>
      <c r="K34" s="228"/>
      <c r="M34" s="439"/>
    </row>
    <row r="35" spans="2:13" ht="15" customHeight="1">
      <c r="B35" s="201" t="s">
        <v>66</v>
      </c>
      <c r="C35" s="141"/>
      <c r="D35" s="381">
        <v>42103</v>
      </c>
      <c r="E35" s="434"/>
      <c r="F35" s="151"/>
      <c r="G35" s="228"/>
      <c r="H35" s="228"/>
      <c r="I35" s="228"/>
      <c r="J35" s="228"/>
      <c r="K35" s="228"/>
      <c r="M35" s="439"/>
    </row>
    <row r="36" spans="2:13" s="83" customFormat="1" ht="2" customHeight="1">
      <c r="B36" s="157"/>
      <c r="C36" s="141"/>
      <c r="D36" s="151"/>
      <c r="E36" s="151"/>
      <c r="F36" s="151"/>
      <c r="G36" s="228"/>
      <c r="H36" s="228"/>
      <c r="I36" s="228"/>
      <c r="J36" s="228"/>
      <c r="K36" s="228"/>
      <c r="M36" s="439"/>
    </row>
    <row r="37" spans="2:13" ht="15" customHeight="1">
      <c r="B37" s="201" t="s">
        <v>67</v>
      </c>
      <c r="C37" s="141"/>
      <c r="D37" s="416">
        <f>SUM(X!I9:I17)</f>
        <v>5</v>
      </c>
      <c r="E37" s="418"/>
      <c r="F37" s="140"/>
      <c r="G37" s="228"/>
      <c r="H37" s="228"/>
      <c r="I37" s="228"/>
      <c r="J37" s="228"/>
      <c r="K37" s="228"/>
      <c r="M37" s="439"/>
    </row>
    <row r="38" spans="2:13" s="83" customFormat="1" ht="2" customHeight="1">
      <c r="B38" s="157"/>
      <c r="C38" s="141"/>
      <c r="D38" s="140"/>
      <c r="E38" s="140"/>
      <c r="F38" s="140"/>
      <c r="G38" s="149"/>
      <c r="H38" s="149"/>
      <c r="I38" s="149"/>
      <c r="J38" s="150"/>
      <c r="K38" s="150"/>
      <c r="M38" s="439"/>
    </row>
    <row r="39" spans="2:13" ht="15" customHeight="1">
      <c r="B39" s="201" t="s">
        <v>68</v>
      </c>
      <c r="C39" s="141"/>
      <c r="D39" s="416">
        <f>X!$I$18</f>
        <v>0</v>
      </c>
      <c r="E39" s="418"/>
      <c r="F39" s="140"/>
      <c r="G39" s="149"/>
      <c r="H39" s="149"/>
      <c r="I39" s="149"/>
      <c r="J39" s="150"/>
      <c r="K39" s="150"/>
      <c r="M39" s="439"/>
    </row>
    <row r="40" spans="2:13" s="83" customFormat="1" ht="2" customHeight="1">
      <c r="B40" s="157"/>
      <c r="C40" s="141"/>
      <c r="D40" s="140"/>
      <c r="E40" s="140"/>
      <c r="F40" s="140"/>
      <c r="G40" s="149"/>
      <c r="H40" s="149"/>
      <c r="I40" s="149"/>
      <c r="J40" s="150"/>
      <c r="K40" s="150"/>
      <c r="M40" s="439"/>
    </row>
    <row r="41" spans="2:13" ht="15" customHeight="1">
      <c r="B41" s="201" t="s">
        <v>69</v>
      </c>
      <c r="C41" s="141"/>
      <c r="D41" s="430"/>
      <c r="E41" s="431"/>
      <c r="F41" s="431"/>
      <c r="G41" s="431"/>
      <c r="H41" s="431"/>
      <c r="I41" s="431"/>
      <c r="J41" s="431"/>
      <c r="K41" s="432"/>
      <c r="L41" s="153"/>
      <c r="M41" s="439"/>
    </row>
    <row r="42" spans="2:13" ht="15" customHeight="1">
      <c r="B42" s="83"/>
      <c r="C42" s="141"/>
      <c r="D42" s="430"/>
      <c r="E42" s="431"/>
      <c r="F42" s="431"/>
      <c r="G42" s="431"/>
      <c r="H42" s="431"/>
      <c r="I42" s="431"/>
      <c r="J42" s="431"/>
      <c r="K42" s="432"/>
      <c r="L42" s="153"/>
      <c r="M42" s="439"/>
    </row>
    <row r="43" spans="2:13" ht="15" customHeight="1">
      <c r="B43" s="83"/>
      <c r="C43" s="141"/>
      <c r="D43" s="430"/>
      <c r="E43" s="431"/>
      <c r="F43" s="431"/>
      <c r="G43" s="431"/>
      <c r="H43" s="431"/>
      <c r="I43" s="431"/>
      <c r="J43" s="431"/>
      <c r="K43" s="432"/>
      <c r="L43" s="153"/>
      <c r="M43" s="439"/>
    </row>
    <row r="44" spans="2:13" ht="15" customHeight="1">
      <c r="B44" s="141"/>
      <c r="C44" s="141"/>
      <c r="D44" s="430"/>
      <c r="E44" s="431"/>
      <c r="F44" s="431"/>
      <c r="G44" s="431"/>
      <c r="H44" s="431"/>
      <c r="I44" s="431"/>
      <c r="J44" s="431"/>
      <c r="K44" s="432"/>
      <c r="L44" s="153"/>
      <c r="M44" s="439"/>
    </row>
    <row r="45" spans="2:13" ht="15" customHeight="1">
      <c r="B45" s="141"/>
      <c r="C45" s="141"/>
      <c r="D45" s="430"/>
      <c r="E45" s="431"/>
      <c r="F45" s="431"/>
      <c r="G45" s="431"/>
      <c r="H45" s="431"/>
      <c r="I45" s="431"/>
      <c r="J45" s="431"/>
      <c r="K45" s="432"/>
      <c r="L45" s="153"/>
      <c r="M45" s="439"/>
    </row>
    <row r="46" spans="2:13" s="83" customFormat="1" ht="2" customHeight="1" thickBot="1">
      <c r="B46" s="141"/>
      <c r="C46" s="141"/>
      <c r="D46" s="140"/>
      <c r="E46" s="140"/>
      <c r="F46" s="140"/>
      <c r="G46" s="140"/>
      <c r="H46" s="140"/>
      <c r="I46" s="140"/>
      <c r="J46" s="140"/>
      <c r="K46" s="140"/>
      <c r="L46" s="153"/>
      <c r="M46" s="439"/>
    </row>
    <row r="47" spans="2:13" ht="15" customHeight="1" thickTop="1" thickBot="1">
      <c r="B47" s="205" t="s">
        <v>70</v>
      </c>
      <c r="C47" s="141"/>
      <c r="D47" s="430"/>
      <c r="E47" s="431"/>
      <c r="F47" s="431"/>
      <c r="G47" s="431"/>
      <c r="H47" s="431"/>
      <c r="I47" s="431"/>
      <c r="J47" s="431"/>
      <c r="K47" s="432"/>
      <c r="L47" s="153"/>
      <c r="M47" s="439"/>
    </row>
    <row r="48" spans="2:13" ht="15" customHeight="1" thickTop="1">
      <c r="B48" s="141"/>
      <c r="C48" s="141"/>
      <c r="D48" s="430"/>
      <c r="E48" s="431"/>
      <c r="F48" s="431"/>
      <c r="G48" s="431"/>
      <c r="H48" s="431"/>
      <c r="I48" s="431"/>
      <c r="J48" s="431"/>
      <c r="K48" s="432"/>
      <c r="L48" s="153"/>
      <c r="M48" s="439"/>
    </row>
    <row r="49" spans="2:13" ht="15" customHeight="1">
      <c r="B49" s="141"/>
      <c r="C49" s="141"/>
      <c r="D49" s="430"/>
      <c r="E49" s="431"/>
      <c r="F49" s="431"/>
      <c r="G49" s="431"/>
      <c r="H49" s="431"/>
      <c r="I49" s="431"/>
      <c r="J49" s="431"/>
      <c r="K49" s="432"/>
      <c r="L49" s="153"/>
      <c r="M49" s="439"/>
    </row>
    <row r="50" spans="2:13" ht="15" customHeight="1">
      <c r="B50" s="83"/>
      <c r="C50" s="141"/>
      <c r="D50" s="430"/>
      <c r="E50" s="431"/>
      <c r="F50" s="431"/>
      <c r="G50" s="431"/>
      <c r="H50" s="431"/>
      <c r="I50" s="431"/>
      <c r="J50" s="431"/>
      <c r="K50" s="432"/>
      <c r="L50" s="153"/>
      <c r="M50" s="439"/>
    </row>
    <row r="51" spans="2:13" ht="15" customHeight="1">
      <c r="B51" s="141"/>
      <c r="C51" s="141"/>
      <c r="D51" s="430"/>
      <c r="E51" s="431"/>
      <c r="F51" s="431"/>
      <c r="G51" s="431"/>
      <c r="H51" s="431"/>
      <c r="I51" s="431"/>
      <c r="J51" s="431"/>
      <c r="K51" s="432"/>
      <c r="L51" s="153"/>
      <c r="M51" s="439"/>
    </row>
    <row r="52" spans="2:13" s="83" customFormat="1" ht="2" customHeight="1" thickBot="1">
      <c r="B52" s="141"/>
      <c r="C52" s="141"/>
      <c r="D52" s="140"/>
      <c r="E52" s="140"/>
      <c r="F52" s="140"/>
      <c r="G52" s="140"/>
      <c r="H52" s="140"/>
      <c r="I52" s="140"/>
      <c r="J52" s="140"/>
      <c r="K52" s="140"/>
      <c r="L52" s="153"/>
      <c r="M52" s="439"/>
    </row>
    <row r="53" spans="2:13" ht="15" customHeight="1" thickTop="1" thickBot="1">
      <c r="B53" s="205" t="s">
        <v>71</v>
      </c>
      <c r="C53" s="141"/>
      <c r="D53" s="430"/>
      <c r="E53" s="431"/>
      <c r="F53" s="431"/>
      <c r="G53" s="431"/>
      <c r="H53" s="431"/>
      <c r="I53" s="431"/>
      <c r="J53" s="431"/>
      <c r="K53" s="432"/>
      <c r="L53" s="153"/>
      <c r="M53" s="439"/>
    </row>
    <row r="54" spans="2:13" ht="15" customHeight="1" thickTop="1">
      <c r="B54" s="141"/>
      <c r="C54" s="141"/>
      <c r="D54" s="427"/>
      <c r="E54" s="428"/>
      <c r="F54" s="428"/>
      <c r="G54" s="428"/>
      <c r="H54" s="428"/>
      <c r="I54" s="428"/>
      <c r="J54" s="428"/>
      <c r="K54" s="429"/>
      <c r="L54" s="154"/>
      <c r="M54" s="439"/>
    </row>
    <row r="55" spans="2:13" ht="15" customHeight="1">
      <c r="B55" s="141"/>
      <c r="C55" s="141"/>
      <c r="D55" s="427"/>
      <c r="E55" s="428"/>
      <c r="F55" s="428"/>
      <c r="G55" s="428"/>
      <c r="H55" s="428"/>
      <c r="I55" s="428"/>
      <c r="J55" s="428"/>
      <c r="K55" s="429"/>
      <c r="L55" s="154"/>
      <c r="M55" s="439"/>
    </row>
    <row r="56" spans="2:13" ht="15" customHeight="1">
      <c r="B56" s="141"/>
      <c r="C56" s="141"/>
      <c r="D56" s="427"/>
      <c r="E56" s="428"/>
      <c r="F56" s="428"/>
      <c r="G56" s="428"/>
      <c r="H56" s="428"/>
      <c r="I56" s="428"/>
      <c r="J56" s="428"/>
      <c r="K56" s="429"/>
      <c r="L56" s="154"/>
      <c r="M56" s="439"/>
    </row>
    <row r="57" spans="2:13" ht="15" customHeight="1">
      <c r="B57" s="141"/>
      <c r="C57" s="141"/>
      <c r="D57" s="430"/>
      <c r="E57" s="431"/>
      <c r="F57" s="431"/>
      <c r="G57" s="431"/>
      <c r="H57" s="431"/>
      <c r="I57" s="431"/>
      <c r="J57" s="431"/>
      <c r="K57" s="432"/>
      <c r="L57" s="153"/>
      <c r="M57" s="439"/>
    </row>
    <row r="58" spans="2:13" s="83" customFormat="1" ht="2" customHeight="1" thickBot="1">
      <c r="B58" s="141"/>
      <c r="C58" s="141"/>
      <c r="D58" s="140"/>
      <c r="E58" s="140"/>
      <c r="F58" s="140"/>
      <c r="G58" s="140"/>
      <c r="H58" s="140"/>
      <c r="I58" s="140"/>
      <c r="J58" s="140"/>
      <c r="K58" s="140"/>
      <c r="L58" s="153"/>
      <c r="M58" s="439"/>
    </row>
    <row r="59" spans="2:13" ht="15" customHeight="1" thickTop="1" thickBot="1">
      <c r="B59" s="205" t="s">
        <v>72</v>
      </c>
      <c r="C59" s="141"/>
      <c r="D59" s="430"/>
      <c r="E59" s="431"/>
      <c r="F59" s="431"/>
      <c r="G59" s="431"/>
      <c r="H59" s="431"/>
      <c r="I59" s="431"/>
      <c r="J59" s="431"/>
      <c r="K59" s="432"/>
      <c r="L59" s="153"/>
      <c r="M59" s="439"/>
    </row>
    <row r="60" spans="2:13" ht="15" customHeight="1" thickTop="1">
      <c r="B60" s="141"/>
      <c r="C60" s="141"/>
      <c r="D60" s="427"/>
      <c r="E60" s="428"/>
      <c r="F60" s="428"/>
      <c r="G60" s="428"/>
      <c r="H60" s="428"/>
      <c r="I60" s="428"/>
      <c r="J60" s="428"/>
      <c r="K60" s="429"/>
      <c r="L60" s="154"/>
      <c r="M60" s="439"/>
    </row>
    <row r="61" spans="2:13" ht="15" customHeight="1">
      <c r="B61" s="141"/>
      <c r="C61" s="141"/>
      <c r="D61" s="427"/>
      <c r="E61" s="428"/>
      <c r="F61" s="428"/>
      <c r="G61" s="428"/>
      <c r="H61" s="428"/>
      <c r="I61" s="428"/>
      <c r="J61" s="428"/>
      <c r="K61" s="429"/>
      <c r="L61" s="154"/>
      <c r="M61" s="439"/>
    </row>
    <row r="62" spans="2:13" ht="15" customHeight="1">
      <c r="B62" s="141"/>
      <c r="C62" s="141"/>
      <c r="D62" s="427"/>
      <c r="E62" s="428"/>
      <c r="F62" s="428"/>
      <c r="G62" s="428"/>
      <c r="H62" s="428"/>
      <c r="I62" s="428"/>
      <c r="J62" s="428"/>
      <c r="K62" s="429"/>
      <c r="L62" s="154"/>
      <c r="M62" s="439"/>
    </row>
    <row r="63" spans="2:13" ht="15" customHeight="1">
      <c r="B63" s="141"/>
      <c r="C63" s="141"/>
      <c r="D63" s="430"/>
      <c r="E63" s="431"/>
      <c r="F63" s="431"/>
      <c r="G63" s="431"/>
      <c r="H63" s="431"/>
      <c r="I63" s="431"/>
      <c r="J63" s="431"/>
      <c r="K63" s="432"/>
      <c r="L63" s="153"/>
      <c r="M63" s="385"/>
    </row>
    <row r="64" spans="2:13" s="83" customFormat="1" ht="2" customHeight="1" thickBot="1">
      <c r="B64" s="141"/>
      <c r="C64" s="141"/>
      <c r="D64" s="140"/>
      <c r="E64" s="140"/>
      <c r="F64" s="140"/>
      <c r="G64" s="140"/>
      <c r="H64" s="140"/>
      <c r="I64" s="140"/>
      <c r="J64" s="140"/>
      <c r="K64" s="140"/>
      <c r="L64" s="153"/>
      <c r="M64" s="385"/>
    </row>
    <row r="65" spans="2:13" ht="15" customHeight="1" thickTop="1" thickBot="1">
      <c r="B65" s="205" t="s">
        <v>15</v>
      </c>
      <c r="C65" s="141"/>
      <c r="D65" s="430"/>
      <c r="E65" s="431"/>
      <c r="F65" s="431"/>
      <c r="G65" s="431"/>
      <c r="H65" s="431"/>
      <c r="I65" s="431"/>
      <c r="J65" s="431"/>
      <c r="K65" s="432"/>
      <c r="L65" s="153"/>
      <c r="M65" s="385"/>
    </row>
    <row r="66" spans="2:13" ht="15" customHeight="1" thickTop="1">
      <c r="B66" s="141"/>
      <c r="C66" s="141"/>
      <c r="D66" s="427"/>
      <c r="E66" s="428"/>
      <c r="F66" s="428"/>
      <c r="G66" s="428"/>
      <c r="H66" s="428"/>
      <c r="I66" s="428"/>
      <c r="J66" s="428"/>
      <c r="K66" s="429"/>
      <c r="L66" s="154"/>
      <c r="M66" s="385"/>
    </row>
    <row r="67" spans="2:13" ht="15" customHeight="1">
      <c r="B67" s="141"/>
      <c r="C67" s="141"/>
      <c r="D67" s="427"/>
      <c r="E67" s="428"/>
      <c r="F67" s="428"/>
      <c r="G67" s="428"/>
      <c r="H67" s="428"/>
      <c r="I67" s="428"/>
      <c r="J67" s="428"/>
      <c r="K67" s="429"/>
      <c r="L67" s="154"/>
      <c r="M67" s="385"/>
    </row>
    <row r="68" spans="2:13" ht="15" customHeight="1">
      <c r="B68" s="141"/>
      <c r="C68" s="141"/>
      <c r="D68" s="427"/>
      <c r="E68" s="428"/>
      <c r="F68" s="428"/>
      <c r="G68" s="428"/>
      <c r="H68" s="428"/>
      <c r="I68" s="428"/>
      <c r="J68" s="428"/>
      <c r="K68" s="429"/>
      <c r="L68" s="154"/>
      <c r="M68" s="385"/>
    </row>
    <row r="69" spans="2:13" ht="15" customHeight="1">
      <c r="B69" s="141"/>
      <c r="C69" s="141"/>
      <c r="D69" s="430"/>
      <c r="E69" s="431"/>
      <c r="F69" s="431"/>
      <c r="G69" s="431"/>
      <c r="H69" s="431"/>
      <c r="I69" s="431"/>
      <c r="J69" s="431"/>
      <c r="K69" s="432"/>
      <c r="L69" s="153"/>
      <c r="M69" s="385"/>
    </row>
    <row r="70" spans="2:13" ht="15" customHeight="1">
      <c r="B70" s="141"/>
      <c r="C70" s="141"/>
      <c r="D70" s="430"/>
      <c r="E70" s="431"/>
      <c r="F70" s="431"/>
      <c r="G70" s="431"/>
      <c r="H70" s="431"/>
      <c r="I70" s="431"/>
      <c r="J70" s="431"/>
      <c r="K70" s="432"/>
      <c r="L70" s="153"/>
      <c r="M70" s="385"/>
    </row>
    <row r="71" spans="2:13" ht="15" customHeight="1">
      <c r="B71" s="141"/>
      <c r="C71" s="141"/>
      <c r="D71" s="427"/>
      <c r="E71" s="428"/>
      <c r="F71" s="428"/>
      <c r="G71" s="428"/>
      <c r="H71" s="428"/>
      <c r="I71" s="428"/>
      <c r="J71" s="428"/>
      <c r="K71" s="429"/>
      <c r="L71" s="154"/>
      <c r="M71" s="385"/>
    </row>
    <row r="72" spans="2:13" ht="15" customHeight="1">
      <c r="B72" s="141"/>
      <c r="C72" s="141"/>
      <c r="D72" s="427"/>
      <c r="E72" s="428"/>
      <c r="F72" s="428"/>
      <c r="G72" s="428"/>
      <c r="H72" s="428"/>
      <c r="I72" s="428"/>
      <c r="J72" s="428"/>
      <c r="K72" s="429"/>
      <c r="L72" s="154"/>
      <c r="M72" s="385"/>
    </row>
    <row r="73" spans="2:13" ht="15" customHeight="1">
      <c r="B73" s="141"/>
      <c r="C73" s="141"/>
      <c r="D73" s="427"/>
      <c r="E73" s="428"/>
      <c r="F73" s="428"/>
      <c r="G73" s="428"/>
      <c r="H73" s="428"/>
      <c r="I73" s="428"/>
      <c r="J73" s="428"/>
      <c r="K73" s="429"/>
      <c r="L73" s="154"/>
      <c r="M73" s="385"/>
    </row>
    <row r="74" spans="2:13" ht="15" customHeight="1">
      <c r="B74" s="141"/>
      <c r="C74" s="141"/>
      <c r="D74" s="430"/>
      <c r="E74" s="431"/>
      <c r="F74" s="431"/>
      <c r="G74" s="431"/>
      <c r="H74" s="431"/>
      <c r="I74" s="431"/>
      <c r="J74" s="431"/>
      <c r="K74" s="432"/>
      <c r="L74" s="153"/>
      <c r="M74" s="385"/>
    </row>
    <row r="75" spans="2:13" ht="15" customHeight="1">
      <c r="B75" s="141"/>
      <c r="C75" s="141"/>
      <c r="D75" s="430"/>
      <c r="E75" s="431"/>
      <c r="F75" s="431"/>
      <c r="G75" s="431"/>
      <c r="H75" s="431"/>
      <c r="I75" s="431"/>
      <c r="J75" s="431"/>
      <c r="K75" s="432"/>
      <c r="L75" s="153"/>
      <c r="M75" s="385"/>
    </row>
    <row r="76" spans="2:13" ht="15" customHeight="1">
      <c r="B76" s="141"/>
      <c r="C76" s="141"/>
      <c r="D76" s="427"/>
      <c r="E76" s="428"/>
      <c r="F76" s="428"/>
      <c r="G76" s="428"/>
      <c r="H76" s="428"/>
      <c r="I76" s="428"/>
      <c r="J76" s="428"/>
      <c r="K76" s="429"/>
      <c r="L76" s="154"/>
      <c r="M76" s="385"/>
    </row>
    <row r="77" spans="2:13" ht="15" customHeight="1">
      <c r="B77" s="141"/>
      <c r="C77" s="141"/>
      <c r="D77" s="427"/>
      <c r="E77" s="428"/>
      <c r="F77" s="428"/>
      <c r="G77" s="428"/>
      <c r="H77" s="428"/>
      <c r="I77" s="428"/>
      <c r="J77" s="428"/>
      <c r="K77" s="429"/>
      <c r="L77" s="154"/>
      <c r="M77" s="385"/>
    </row>
    <row r="78" spans="2:13" ht="15" customHeight="1">
      <c r="B78" s="141"/>
      <c r="C78" s="141"/>
      <c r="D78" s="427"/>
      <c r="E78" s="428"/>
      <c r="F78" s="428"/>
      <c r="G78" s="428"/>
      <c r="H78" s="428"/>
      <c r="I78" s="428"/>
      <c r="J78" s="428"/>
      <c r="K78" s="429"/>
      <c r="L78" s="154"/>
      <c r="M78" s="385"/>
    </row>
    <row r="79" spans="2:13" ht="15" customHeight="1">
      <c r="B79" s="141"/>
      <c r="C79" s="141"/>
      <c r="D79" s="430"/>
      <c r="E79" s="431"/>
      <c r="F79" s="431"/>
      <c r="G79" s="431"/>
      <c r="H79" s="431"/>
      <c r="I79" s="431"/>
      <c r="J79" s="431"/>
      <c r="K79" s="432"/>
      <c r="L79" s="153"/>
      <c r="M79" s="385"/>
    </row>
    <row r="80" spans="2:13" ht="15" customHeight="1">
      <c r="B80" s="141"/>
      <c r="C80" s="141"/>
      <c r="D80" s="430"/>
      <c r="E80" s="431"/>
      <c r="F80" s="431"/>
      <c r="G80" s="431"/>
      <c r="H80" s="431"/>
      <c r="I80" s="431"/>
      <c r="J80" s="431"/>
      <c r="K80" s="432"/>
      <c r="L80" s="153"/>
      <c r="M80" s="385"/>
    </row>
    <row r="81" spans="2:13" ht="15" customHeight="1">
      <c r="B81" s="141"/>
      <c r="C81" s="141"/>
      <c r="D81" s="427"/>
      <c r="E81" s="428"/>
      <c r="F81" s="428"/>
      <c r="G81" s="428"/>
      <c r="H81" s="428"/>
      <c r="I81" s="428"/>
      <c r="J81" s="428"/>
      <c r="K81" s="429"/>
      <c r="L81" s="154"/>
      <c r="M81" s="385"/>
    </row>
    <row r="82" spans="2:13" ht="15" customHeight="1">
      <c r="B82" s="141"/>
      <c r="C82" s="141"/>
      <c r="D82" s="427"/>
      <c r="E82" s="428"/>
      <c r="F82" s="428"/>
      <c r="G82" s="428"/>
      <c r="H82" s="428"/>
      <c r="I82" s="428"/>
      <c r="J82" s="428"/>
      <c r="K82" s="429"/>
      <c r="L82" s="154"/>
      <c r="M82" s="385"/>
    </row>
    <row r="83" spans="2:13" ht="15" customHeight="1" thickBot="1">
      <c r="B83" s="141"/>
      <c r="C83" s="141"/>
      <c r="D83" s="427"/>
      <c r="E83" s="428"/>
      <c r="F83" s="428"/>
      <c r="G83" s="428"/>
      <c r="H83" s="428"/>
      <c r="I83" s="428"/>
      <c r="J83" s="428"/>
      <c r="K83" s="429"/>
      <c r="L83" s="154"/>
      <c r="M83" s="386"/>
    </row>
    <row r="84" spans="2:13" s="207" customFormat="1" ht="14" thickTop="1">
      <c r="C84" s="208"/>
      <c r="F84" s="209"/>
      <c r="G84" s="210"/>
      <c r="H84" s="210"/>
    </row>
    <row r="85" spans="2:13" s="207" customFormat="1">
      <c r="C85" s="208"/>
      <c r="F85" s="208"/>
      <c r="G85" s="208"/>
      <c r="H85" s="208"/>
    </row>
    <row r="86" spans="2:13" s="207" customFormat="1">
      <c r="C86" s="208"/>
    </row>
    <row r="87" spans="2:13" s="207" customFormat="1">
      <c r="C87" s="208"/>
    </row>
    <row r="88" spans="2:13" s="207" customFormat="1">
      <c r="C88" s="208"/>
    </row>
    <row r="89" spans="2:13" s="207" customFormat="1">
      <c r="C89" s="208"/>
    </row>
    <row r="90" spans="2:13" s="207" customFormat="1">
      <c r="C90" s="208"/>
    </row>
    <row r="91" spans="2:13" s="207" customFormat="1">
      <c r="C91" s="208"/>
    </row>
    <row r="92" spans="2:13" s="207" customFormat="1">
      <c r="C92" s="208"/>
    </row>
    <row r="93" spans="2:13" s="207" customFormat="1">
      <c r="C93" s="208"/>
    </row>
    <row r="94" spans="2:13" s="207" customFormat="1">
      <c r="C94" s="208"/>
    </row>
    <row r="95" spans="2:13" s="207" customFormat="1">
      <c r="C95" s="208"/>
    </row>
    <row r="96" spans="2:13" s="207" customFormat="1">
      <c r="C96" s="208"/>
    </row>
    <row r="97" spans="3:3" s="207" customFormat="1">
      <c r="C97" s="208"/>
    </row>
    <row r="98" spans="3:3" s="207" customFormat="1">
      <c r="C98" s="208"/>
    </row>
    <row r="99" spans="3:3" s="207" customFormat="1">
      <c r="C99" s="208"/>
    </row>
    <row r="100" spans="3:3" s="207" customFormat="1">
      <c r="C100" s="208"/>
    </row>
    <row r="101" spans="3:3" s="207" customFormat="1">
      <c r="C101" s="208"/>
    </row>
    <row r="102" spans="3:3" s="207" customFormat="1">
      <c r="C102" s="208"/>
    </row>
    <row r="103" spans="3:3" s="207" customFormat="1">
      <c r="C103" s="208"/>
    </row>
    <row r="104" spans="3:3" s="207" customFormat="1">
      <c r="C104" s="208"/>
    </row>
    <row r="105" spans="3:3" s="207" customFormat="1">
      <c r="C105" s="208"/>
    </row>
    <row r="106" spans="3:3" s="207" customFormat="1">
      <c r="C106" s="208"/>
    </row>
    <row r="107" spans="3:3" s="207" customFormat="1">
      <c r="C107" s="208"/>
    </row>
    <row r="108" spans="3:3" s="207" customFormat="1">
      <c r="C108" s="208"/>
    </row>
    <row r="109" spans="3:3" s="207" customFormat="1">
      <c r="C109" s="208"/>
    </row>
    <row r="110" spans="3:3" s="207" customFormat="1">
      <c r="C110" s="208"/>
    </row>
    <row r="111" spans="3:3" s="207" customFormat="1">
      <c r="C111" s="208"/>
    </row>
    <row r="112" spans="3:3" s="207" customFormat="1">
      <c r="C112" s="208"/>
    </row>
    <row r="113" spans="3:3" s="207" customFormat="1">
      <c r="C113" s="208"/>
    </row>
    <row r="114" spans="3:3" s="207" customFormat="1">
      <c r="C114" s="208"/>
    </row>
    <row r="115" spans="3:3" s="207" customFormat="1">
      <c r="C115" s="208"/>
    </row>
    <row r="116" spans="3:3" s="207" customFormat="1">
      <c r="C116" s="208"/>
    </row>
    <row r="117" spans="3:3" s="207" customFormat="1">
      <c r="C117" s="208"/>
    </row>
    <row r="118" spans="3:3" s="207" customFormat="1">
      <c r="C118" s="208"/>
    </row>
    <row r="119" spans="3:3" s="207" customFormat="1">
      <c r="C119" s="208"/>
    </row>
    <row r="120" spans="3:3" s="207" customFormat="1">
      <c r="C120" s="208"/>
    </row>
    <row r="121" spans="3:3" s="207" customFormat="1">
      <c r="C121" s="208"/>
    </row>
    <row r="122" spans="3:3" s="207" customFormat="1">
      <c r="C122" s="208"/>
    </row>
    <row r="123" spans="3:3" s="207" customFormat="1">
      <c r="C123" s="208"/>
    </row>
    <row r="124" spans="3:3" s="207" customFormat="1">
      <c r="C124" s="208"/>
    </row>
    <row r="125" spans="3:3" s="207" customFormat="1">
      <c r="C125" s="208"/>
    </row>
    <row r="126" spans="3:3" s="207" customFormat="1">
      <c r="C126" s="208"/>
    </row>
    <row r="127" spans="3:3" s="207" customFormat="1">
      <c r="C127" s="208"/>
    </row>
    <row r="128" spans="3:3" s="207" customFormat="1">
      <c r="C128" s="208"/>
    </row>
    <row r="129" spans="3:3" s="207" customFormat="1">
      <c r="C129" s="208"/>
    </row>
    <row r="130" spans="3:3" s="207" customFormat="1">
      <c r="C130" s="208"/>
    </row>
    <row r="131" spans="3:3" s="207" customFormat="1">
      <c r="C131" s="208"/>
    </row>
    <row r="132" spans="3:3" s="207" customFormat="1">
      <c r="C132" s="208"/>
    </row>
    <row r="133" spans="3:3" s="207" customFormat="1">
      <c r="C133" s="208"/>
    </row>
  </sheetData>
  <sheetProtection password="DB53" sheet="1" objects="1" scenarios="1" selectLockedCells="1"/>
  <mergeCells count="60">
    <mergeCell ref="M1:M83"/>
    <mergeCell ref="D80:K80"/>
    <mergeCell ref="D81:K81"/>
    <mergeCell ref="D82:K82"/>
    <mergeCell ref="D83:K83"/>
    <mergeCell ref="B1:K1"/>
    <mergeCell ref="D74:K74"/>
    <mergeCell ref="D75:K75"/>
    <mergeCell ref="D76:K76"/>
    <mergeCell ref="D77:K77"/>
    <mergeCell ref="D78:K78"/>
    <mergeCell ref="D79:K79"/>
    <mergeCell ref="D68:K68"/>
    <mergeCell ref="D69:K69"/>
    <mergeCell ref="D70:K70"/>
    <mergeCell ref="D71:K71"/>
    <mergeCell ref="D72:K72"/>
    <mergeCell ref="D73:K73"/>
    <mergeCell ref="D61:K61"/>
    <mergeCell ref="D62:K62"/>
    <mergeCell ref="D63:K63"/>
    <mergeCell ref="D65:K65"/>
    <mergeCell ref="D66:K66"/>
    <mergeCell ref="D67:K67"/>
    <mergeCell ref="D3:I3"/>
    <mergeCell ref="D5:I5"/>
    <mergeCell ref="D7:I7"/>
    <mergeCell ref="D9:I9"/>
    <mergeCell ref="D11:I11"/>
    <mergeCell ref="D59:K59"/>
    <mergeCell ref="D15:E15"/>
    <mergeCell ref="D33:E33"/>
    <mergeCell ref="D35:E35"/>
    <mergeCell ref="D37:E37"/>
    <mergeCell ref="D23:E23"/>
    <mergeCell ref="D29:E29"/>
    <mergeCell ref="D31:E31"/>
    <mergeCell ref="D25:E25"/>
    <mergeCell ref="D27:E27"/>
    <mergeCell ref="D39:E39"/>
    <mergeCell ref="D21:E21"/>
    <mergeCell ref="D55:K55"/>
    <mergeCell ref="D56:K56"/>
    <mergeCell ref="D49:K49"/>
    <mergeCell ref="D13:E13"/>
    <mergeCell ref="D17:E17"/>
    <mergeCell ref="D19:E19"/>
    <mergeCell ref="D60:K60"/>
    <mergeCell ref="D51:K51"/>
    <mergeCell ref="D44:K44"/>
    <mergeCell ref="D45:K45"/>
    <mergeCell ref="D47:K47"/>
    <mergeCell ref="D48:K48"/>
    <mergeCell ref="D50:K50"/>
    <mergeCell ref="D41:K41"/>
    <mergeCell ref="D42:K42"/>
    <mergeCell ref="D43:K43"/>
    <mergeCell ref="D57:K57"/>
    <mergeCell ref="D53:K53"/>
    <mergeCell ref="D54:K54"/>
  </mergeCells>
  <phoneticPr fontId="0" type="noConversion"/>
  <conditionalFormatting sqref="D30:E30 D29 D32:E32 D31">
    <cfRule type="expression" dxfId="7" priority="1" stopIfTrue="1">
      <formula>ISERROR(#VALUE!)</formula>
    </cfRule>
  </conditionalFormatting>
  <conditionalFormatting sqref="D20:E20 D24:E24 D19 D23">
    <cfRule type="expression" dxfId="6" priority="2" stopIfTrue="1">
      <formula>ISERROR(#DIV/0!)</formula>
    </cfRule>
  </conditionalFormatting>
  <pageMargins left="0" right="0" top="0" bottom="0" header="0" footer="0"/>
  <pageSetup paperSize="9" orientation="landscape" horizontalDpi="4294967293" verticalDpi="429496729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708"/>
  </sheetPr>
  <dimension ref="B7:K56"/>
  <sheetViews>
    <sheetView zoomScale="150" zoomScaleNormal="150" zoomScalePageLayoutView="150" workbookViewId="0">
      <selection activeCell="E20" sqref="E20"/>
    </sheetView>
  </sheetViews>
  <sheetFormatPr baseColWidth="10" defaultColWidth="8.83203125" defaultRowHeight="14" x14ac:dyDescent="0"/>
  <cols>
    <col min="1" max="1" width="1.5" style="1" customWidth="1"/>
    <col min="2" max="2" width="5.6640625" style="1" customWidth="1"/>
    <col min="3" max="3" width="3.6640625" style="1" customWidth="1"/>
    <col min="4" max="4" width="6.5" style="1" customWidth="1"/>
    <col min="5" max="5" width="7" style="1" customWidth="1"/>
    <col min="6" max="6" width="20.83203125" style="1" customWidth="1"/>
    <col min="7" max="7" width="8.6640625" style="1" customWidth="1"/>
    <col min="8" max="8" width="12.33203125" style="1" customWidth="1"/>
    <col min="9" max="9" width="24.6640625" style="1" customWidth="1"/>
    <col min="10" max="10" width="11.5" style="1" customWidth="1"/>
    <col min="11" max="11" width="14.83203125" style="1" bestFit="1" customWidth="1"/>
    <col min="12" max="256" width="11.5" style="1" customWidth="1"/>
    <col min="257" max="16384" width="8.83203125" style="1"/>
  </cols>
  <sheetData>
    <row r="7" spans="2:9">
      <c r="H7" s="2" t="str">
        <f>PERSOONSGEGEVENS!$D$15</f>
        <v>Jan Jansen</v>
      </c>
    </row>
    <row r="8" spans="2:9">
      <c r="H8" s="2" t="str">
        <f>PERSOONSGEGEVENS!$D$16</f>
        <v>Dorpsstraat 1</v>
      </c>
    </row>
    <row r="9" spans="2:9">
      <c r="H9" s="2" t="str">
        <f>PERSOONSGEGEVENS!$D$17</f>
        <v>1234 AB</v>
      </c>
      <c r="I9" s="3" t="str">
        <f>PERSOONSGEGEVENS!$D$18</f>
        <v>Volendam</v>
      </c>
    </row>
    <row r="16" spans="2:9">
      <c r="B16" s="1" t="s">
        <v>78</v>
      </c>
      <c r="E16" s="451">
        <f>PERSOONSGEGEVENS!D20</f>
        <v>21916</v>
      </c>
      <c r="F16" s="451"/>
    </row>
    <row r="17" spans="2:11">
      <c r="B17" s="453" t="s">
        <v>87</v>
      </c>
      <c r="C17" s="453"/>
      <c r="D17" s="453"/>
      <c r="E17" s="454">
        <f>ANAMNESE!H11</f>
        <v>123456789</v>
      </c>
      <c r="F17" s="454"/>
    </row>
    <row r="18" spans="2:11">
      <c r="B18" s="453"/>
      <c r="C18" s="457"/>
      <c r="D18" s="457"/>
      <c r="E18" s="454"/>
      <c r="F18" s="454"/>
      <c r="H18" s="5" t="s">
        <v>187</v>
      </c>
      <c r="I18" s="4">
        <f ca="1">TODAY()</f>
        <v>42110</v>
      </c>
      <c r="J18" s="6"/>
      <c r="K18" s="6"/>
    </row>
    <row r="20" spans="2:11" ht="18">
      <c r="B20" s="7" t="s">
        <v>77</v>
      </c>
      <c r="C20" s="8"/>
      <c r="D20" s="8"/>
      <c r="E20" s="64" t="s">
        <v>76</v>
      </c>
      <c r="F20" s="9" t="str">
        <f>PERSOONSGEGEVENS!$D$21</f>
        <v>2015-001</v>
      </c>
    </row>
    <row r="22" spans="2:11">
      <c r="B22" s="458" t="s">
        <v>36</v>
      </c>
      <c r="C22" s="458"/>
      <c r="D22" s="10" t="s">
        <v>37</v>
      </c>
      <c r="E22" s="452" t="s">
        <v>90</v>
      </c>
      <c r="F22" s="452"/>
      <c r="G22" s="11"/>
      <c r="H22" s="11"/>
      <c r="I22" s="22" t="s">
        <v>38</v>
      </c>
    </row>
    <row r="23" spans="2:11">
      <c r="B23" s="12"/>
      <c r="C23" s="12"/>
      <c r="D23" s="13"/>
      <c r="E23" s="455"/>
      <c r="F23" s="456"/>
      <c r="G23" s="15"/>
      <c r="H23" s="16"/>
      <c r="I23" s="14"/>
      <c r="K23" s="17"/>
    </row>
    <row r="24" spans="2:11">
      <c r="B24" s="448">
        <v>42075</v>
      </c>
      <c r="C24" s="448"/>
      <c r="D24" s="13" t="str">
        <f>IF(B24="","",INDEX(GEWICHT!$B$11:$D$200,MATCH(B24,GEWICHT!$B$11:$B$200,0),3))</f>
        <v>C1</v>
      </c>
      <c r="E24" s="441" t="str">
        <f>IF(D24="","",INDEX(X!$B$8:$D$168,MATCH(D24,X!$B$8:$B$168,0),3))</f>
        <v>intake</v>
      </c>
      <c r="F24" s="442" t="e">
        <f>IF(D24="","",INDEX(#REF!,MATCH(D24,#REF!,0),2))</f>
        <v>#REF!</v>
      </c>
      <c r="G24" s="443"/>
      <c r="H24" s="443"/>
      <c r="I24" s="23">
        <f>IF(D24="","",INDEX(X!$B$8:$F$168,MATCH(D24,X!$B$8:$B$168,0),5))</f>
        <v>60</v>
      </c>
      <c r="K24" s="17"/>
    </row>
    <row r="25" spans="2:11">
      <c r="B25" s="448">
        <v>42082</v>
      </c>
      <c r="C25" s="448"/>
      <c r="D25" s="13" t="str">
        <f>IF(B25="","",INDEX(GEWICHT!$B$11:$D$200,MATCH(B25,GEWICHT!$B$11:$B$200,0),3))</f>
        <v>C2</v>
      </c>
      <c r="E25" s="441" t="str">
        <f>IF(D25="","",INDEX(X!$B$8:$D$168,MATCH(D25,X!$B$8:$B$168,0),3))</f>
        <v>normaal consult</v>
      </c>
      <c r="F25" s="442" t="e">
        <f>IF(D25="","",INDEX(#REF!,MATCH(D25,#REF!,0),2))</f>
        <v>#REF!</v>
      </c>
      <c r="G25" s="443"/>
      <c r="H25" s="443"/>
      <c r="I25" s="23">
        <f>IF(D25="","",INDEX(X!$B$8:$F$168,MATCH(D25,X!$B$8:$B$168,0),5))</f>
        <v>30</v>
      </c>
      <c r="K25" s="17"/>
    </row>
    <row r="26" spans="2:11">
      <c r="B26" s="448">
        <v>42089</v>
      </c>
      <c r="C26" s="448"/>
      <c r="D26" s="13" t="str">
        <f>IF(B26="","",INDEX(GEWICHT!$B$11:$D$200,MATCH(B26,GEWICHT!$B$11:$B$200,0),3))</f>
        <v>C2</v>
      </c>
      <c r="E26" s="441" t="str">
        <f>IF(D26="","",INDEX(X!$B$8:$D$168,MATCH(D26,X!$B$8:$B$168,0),3))</f>
        <v>normaal consult</v>
      </c>
      <c r="F26" s="442" t="e">
        <f>IF(D26="","",INDEX(#REF!,MATCH(D26,#REF!,0),2))</f>
        <v>#REF!</v>
      </c>
      <c r="G26" s="443"/>
      <c r="H26" s="443"/>
      <c r="I26" s="23">
        <f>IF(D26="","",INDEX(X!$B$8:$F$168,MATCH(D26,X!$B$8:$B$168,0),5))</f>
        <v>30</v>
      </c>
      <c r="K26" s="17"/>
    </row>
    <row r="27" spans="2:11">
      <c r="B27" s="448">
        <v>42096</v>
      </c>
      <c r="C27" s="448"/>
      <c r="D27" s="13" t="str">
        <f>IF(B27="","",INDEX(GEWICHT!$B$11:$D$200,MATCH(B27,GEWICHT!$B$11:$B$200,0),3))</f>
        <v>C2</v>
      </c>
      <c r="E27" s="441" t="str">
        <f>IF(D27="","",INDEX(X!$B$8:$D$168,MATCH(D27,X!$B$8:$B$168,0),3))</f>
        <v>normaal consult</v>
      </c>
      <c r="F27" s="442" t="e">
        <f>IF(D27="","",INDEX(#REF!,MATCH(D27,#REF!,0),2))</f>
        <v>#REF!</v>
      </c>
      <c r="G27" s="443"/>
      <c r="H27" s="443"/>
      <c r="I27" s="23">
        <f>IF(D27="","",INDEX(X!$B$8:$F$168,MATCH(D27,X!$B$8:$B$168,0),5))</f>
        <v>30</v>
      </c>
      <c r="K27" s="17"/>
    </row>
    <row r="28" spans="2:11">
      <c r="B28" s="448">
        <v>42103</v>
      </c>
      <c r="C28" s="448"/>
      <c r="D28" s="13" t="str">
        <f>IF(B28="","",INDEX(GEWICHT!$B$11:$D$200,MATCH(B28,GEWICHT!$B$11:$B$200,0),3))</f>
        <v>C3</v>
      </c>
      <c r="E28" s="441" t="str">
        <f>IF(D28="","",INDEX(X!$B$8:$D$168,MATCH(D28,X!$B$8:$B$168,0),3))</f>
        <v>kort consult</v>
      </c>
      <c r="F28" s="442" t="e">
        <f>IF(D28="","",INDEX(#REF!,MATCH(D28,#REF!,0),2))</f>
        <v>#REF!</v>
      </c>
      <c r="G28" s="443"/>
      <c r="H28" s="443"/>
      <c r="I28" s="23">
        <f>IF(D28="","",INDEX(X!$B$8:$F$168,MATCH(D28,X!$B$8:$B$168,0),5))</f>
        <v>10</v>
      </c>
      <c r="K28" s="17"/>
    </row>
    <row r="29" spans="2:11">
      <c r="B29" s="448"/>
      <c r="C29" s="448"/>
      <c r="D29" s="13" t="str">
        <f>IF(B29="","",INDEX(GEWICHT!$B$11:$D$200,MATCH(B29,GEWICHT!$B$11:$B$200,0),3))</f>
        <v/>
      </c>
      <c r="E29" s="441" t="str">
        <f>IF(D29="","",INDEX(X!$B$8:$D$168,MATCH(D29,X!$B$8:$B$168,0),3))</f>
        <v/>
      </c>
      <c r="F29" s="442" t="str">
        <f>IF(D29="","",INDEX(#REF!,MATCH(D29,#REF!,0),2))</f>
        <v/>
      </c>
      <c r="G29" s="443"/>
      <c r="H29" s="443"/>
      <c r="I29" s="23" t="str">
        <f>IF(D29="","",INDEX(X!$B$8:$F$168,MATCH(D29,X!$B$8:$B$168,0),5))</f>
        <v/>
      </c>
      <c r="K29" s="17"/>
    </row>
    <row r="30" spans="2:11">
      <c r="B30" s="449"/>
      <c r="C30" s="449"/>
      <c r="D30" s="13"/>
      <c r="E30" s="446" t="str">
        <f>ANAMNESE!H32</f>
        <v>Voedingsvoorlichting door BGN consulent</v>
      </c>
      <c r="F30" s="446" t="str">
        <f>IF(D30="","",INDEX(#REF!,MATCH(D30,#REF!,0),2))</f>
        <v/>
      </c>
      <c r="G30" s="447"/>
      <c r="H30" s="447"/>
      <c r="I30" s="23"/>
      <c r="K30" s="17"/>
    </row>
    <row r="31" spans="2:11">
      <c r="B31" s="18"/>
      <c r="E31" s="446">
        <f>ANAMNESE!H33</f>
        <v>0</v>
      </c>
      <c r="F31" s="446" t="str">
        <f>IF(D31="","",INDEX(#REF!,MATCH(D31,#REF!,0),2))</f>
        <v/>
      </c>
      <c r="G31" s="447"/>
      <c r="H31" s="447"/>
      <c r="I31" s="5"/>
    </row>
    <row r="32" spans="2:11">
      <c r="I32" s="5"/>
      <c r="K32" s="17"/>
    </row>
    <row r="33" spans="2:9">
      <c r="F33" s="1" t="s">
        <v>26</v>
      </c>
      <c r="I33" s="24">
        <f>SUM(I36/H56*100)</f>
        <v>132.2314049586777</v>
      </c>
    </row>
    <row r="34" spans="2:9">
      <c r="F34" s="1" t="str">
        <f>F55</f>
        <v>BTW 21%</v>
      </c>
      <c r="I34" s="24">
        <f>SUM(I36/H56*F56)</f>
        <v>27.768595041322314</v>
      </c>
    </row>
    <row r="35" spans="2:9">
      <c r="I35" s="5"/>
    </row>
    <row r="36" spans="2:9">
      <c r="F36" s="1" t="s">
        <v>27</v>
      </c>
      <c r="I36" s="24">
        <f>SUM(I24:I30)</f>
        <v>160</v>
      </c>
    </row>
    <row r="39" spans="2:9">
      <c r="B39" s="450" t="s">
        <v>135</v>
      </c>
      <c r="C39" s="445"/>
      <c r="D39" s="445"/>
      <c r="E39" s="445"/>
      <c r="F39" s="445"/>
      <c r="G39" s="445"/>
      <c r="H39" s="445"/>
    </row>
    <row r="40" spans="2:9">
      <c r="B40" s="450" t="s">
        <v>134</v>
      </c>
      <c r="C40" s="445"/>
      <c r="D40" s="445"/>
      <c r="E40" s="445"/>
      <c r="F40" s="445"/>
      <c r="G40" s="19"/>
      <c r="H40" s="19"/>
    </row>
    <row r="41" spans="2:9">
      <c r="B41" s="450" t="s">
        <v>130</v>
      </c>
      <c r="C41" s="445"/>
      <c r="D41" s="445"/>
      <c r="E41" s="445"/>
      <c r="F41" s="445"/>
      <c r="G41" s="19"/>
      <c r="H41" s="19"/>
    </row>
    <row r="42" spans="2:9">
      <c r="B42" s="450" t="s">
        <v>131</v>
      </c>
      <c r="C42" s="445"/>
      <c r="D42" s="445"/>
      <c r="E42" s="445"/>
      <c r="F42" s="445"/>
      <c r="G42" s="19"/>
      <c r="H42" s="19"/>
    </row>
    <row r="43" spans="2:9">
      <c r="B43" s="450" t="s">
        <v>132</v>
      </c>
      <c r="C43" s="445"/>
      <c r="D43" s="445"/>
      <c r="E43" s="445"/>
      <c r="F43" s="445"/>
      <c r="G43" s="19"/>
      <c r="H43" s="19"/>
    </row>
    <row r="44" spans="2:9">
      <c r="B44" s="450" t="s">
        <v>119</v>
      </c>
      <c r="C44" s="445"/>
      <c r="D44" s="445"/>
      <c r="E44" s="445"/>
      <c r="F44" s="445"/>
      <c r="G44" s="19"/>
      <c r="H44" s="19"/>
    </row>
    <row r="45" spans="2:9">
      <c r="B45" s="450"/>
      <c r="C45" s="445"/>
      <c r="D45" s="445"/>
      <c r="E45" s="445"/>
      <c r="F45" s="445"/>
    </row>
    <row r="46" spans="2:9">
      <c r="B46" s="450" t="s">
        <v>133</v>
      </c>
      <c r="C46" s="445"/>
      <c r="D46" s="445"/>
      <c r="E46" s="445"/>
      <c r="F46" s="445"/>
    </row>
    <row r="47" spans="2:9">
      <c r="B47" s="20"/>
      <c r="C47" s="21"/>
      <c r="D47" s="21"/>
      <c r="E47" s="21"/>
    </row>
    <row r="48" spans="2:9">
      <c r="B48" s="20"/>
      <c r="C48" s="21"/>
      <c r="D48" s="21"/>
      <c r="E48" s="21"/>
    </row>
    <row r="49" spans="2:9">
      <c r="B49" s="21"/>
      <c r="C49" s="21"/>
      <c r="D49" s="21"/>
      <c r="E49" s="21"/>
    </row>
    <row r="50" spans="2:9">
      <c r="B50" s="444"/>
      <c r="C50" s="445"/>
      <c r="D50" s="445"/>
      <c r="E50" s="445"/>
      <c r="F50" s="445"/>
    </row>
    <row r="55" spans="2:9">
      <c r="F55" s="65" t="s">
        <v>122</v>
      </c>
    </row>
    <row r="56" spans="2:9">
      <c r="F56" s="66">
        <v>21</v>
      </c>
      <c r="G56" s="63">
        <v>100</v>
      </c>
      <c r="H56" s="63">
        <f>F56+G56</f>
        <v>121</v>
      </c>
      <c r="I56" s="63"/>
    </row>
  </sheetData>
  <sheetProtection password="DB53" sheet="1" objects="1" scenarios="1"/>
  <mergeCells count="32">
    <mergeCell ref="B27:C27"/>
    <mergeCell ref="E27:H27"/>
    <mergeCell ref="E28:H28"/>
    <mergeCell ref="E16:F16"/>
    <mergeCell ref="E22:F22"/>
    <mergeCell ref="B17:D17"/>
    <mergeCell ref="E17:F17"/>
    <mergeCell ref="E23:F23"/>
    <mergeCell ref="B18:D18"/>
    <mergeCell ref="E18:F18"/>
    <mergeCell ref="B22:C22"/>
    <mergeCell ref="B24:C24"/>
    <mergeCell ref="B25:C25"/>
    <mergeCell ref="B26:C26"/>
    <mergeCell ref="E24:H24"/>
    <mergeCell ref="E25:H25"/>
    <mergeCell ref="E26:H26"/>
    <mergeCell ref="B50:F50"/>
    <mergeCell ref="E30:H30"/>
    <mergeCell ref="B29:C29"/>
    <mergeCell ref="B30:C30"/>
    <mergeCell ref="B28:C28"/>
    <mergeCell ref="E31:H31"/>
    <mergeCell ref="B45:F45"/>
    <mergeCell ref="B46:F46"/>
    <mergeCell ref="B39:H39"/>
    <mergeCell ref="B40:F40"/>
    <mergeCell ref="B41:F41"/>
    <mergeCell ref="B42:F42"/>
    <mergeCell ref="B43:F43"/>
    <mergeCell ref="B44:F44"/>
    <mergeCell ref="E29:H29"/>
  </mergeCells>
  <phoneticPr fontId="0" type="noConversion"/>
  <conditionalFormatting sqref="I24:I30">
    <cfRule type="cellIs" dxfId="5" priority="3" stopIfTrue="1" operator="equal">
      <formula>0</formula>
    </cfRule>
  </conditionalFormatting>
  <conditionalFormatting sqref="D24:D30">
    <cfRule type="cellIs" dxfId="4" priority="4" stopIfTrue="1" operator="equal">
      <formula>"CX"</formula>
    </cfRule>
  </conditionalFormatting>
  <conditionalFormatting sqref="B24:C30">
    <cfRule type="cellIs" dxfId="3" priority="5" stopIfTrue="1" operator="equal">
      <formula>"00-00-00"</formula>
    </cfRule>
  </conditionalFormatting>
  <conditionalFormatting sqref="E30:H30">
    <cfRule type="cellIs" dxfId="2" priority="2" operator="equal">
      <formula>0</formula>
    </cfRule>
  </conditionalFormatting>
  <conditionalFormatting sqref="E31:H31">
    <cfRule type="cellIs" dxfId="1" priority="1" operator="equal">
      <formula>0</formula>
    </cfRule>
  </conditionalFormatting>
  <pageMargins left="0" right="0" top="0.98425196850393704" bottom="0" header="0" footer="0"/>
  <pageSetup paperSize="9" orientation="portrait" horizontalDpi="360" verticalDpi="36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PERSOONSGEGEVENS</vt:lpstr>
      <vt:lpstr>GEWICHT</vt:lpstr>
      <vt:lpstr>BEWEGEN SPORT</vt:lpstr>
      <vt:lpstr>GRAFIEK</vt:lpstr>
      <vt:lpstr>GEWICHTKAART</vt:lpstr>
      <vt:lpstr>ANAMNESE</vt:lpstr>
      <vt:lpstr>NOTITIES</vt:lpstr>
      <vt:lpstr>EVALUATIEFORMULIER</vt:lpstr>
      <vt:lpstr>FAKTUUR</vt:lpstr>
      <vt:lpstr>RAPPORT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WINKELS</dc:title>
  <dc:creator>Alice Wolf</dc:creator>
  <cp:lastModifiedBy>Anita Molenaar</cp:lastModifiedBy>
  <cp:lastPrinted>2014-06-25T16:18:25Z</cp:lastPrinted>
  <dcterms:created xsi:type="dcterms:W3CDTF">1998-07-15T07:38:29Z</dcterms:created>
  <dcterms:modified xsi:type="dcterms:W3CDTF">2015-04-16T17:33:47Z</dcterms:modified>
</cp:coreProperties>
</file>